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F49994ED-984E-4C55-BF57-E14BD628DDB2}" xr6:coauthVersionLast="47" xr6:coauthVersionMax="47" xr10:uidLastSave="{00000000-0000-0000-0000-000000000000}"/>
  <bookViews>
    <workbookView xWindow="-120" yWindow="-120" windowWidth="29040" windowHeight="15840" xr2:uid="{F5C8E989-8F28-4D45-821D-7F4EEC88F255}"/>
  </bookViews>
  <sheets>
    <sheet name="IO-02.2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9" i="1" l="1"/>
  <c r="BI139" i="1"/>
  <c r="BH139" i="1"/>
  <c r="BG139" i="1"/>
  <c r="BF139" i="1"/>
  <c r="T139" i="1"/>
  <c r="R139" i="1"/>
  <c r="P139" i="1"/>
  <c r="J139" i="1"/>
  <c r="BE139" i="1" s="1"/>
  <c r="BK137" i="1"/>
  <c r="BI137" i="1"/>
  <c r="BH137" i="1"/>
  <c r="BG137" i="1"/>
  <c r="BF137" i="1"/>
  <c r="BE137" i="1"/>
  <c r="T137" i="1"/>
  <c r="R137" i="1"/>
  <c r="P137" i="1"/>
  <c r="J137" i="1"/>
  <c r="BK135" i="1"/>
  <c r="BI135" i="1"/>
  <c r="BH135" i="1"/>
  <c r="BG135" i="1"/>
  <c r="BF135" i="1"/>
  <c r="T135" i="1"/>
  <c r="R135" i="1"/>
  <c r="P135" i="1"/>
  <c r="J135" i="1"/>
  <c r="BE135" i="1" s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BH131" i="1"/>
  <c r="BG131" i="1"/>
  <c r="BF131" i="1"/>
  <c r="BE131" i="1"/>
  <c r="T131" i="1"/>
  <c r="R131" i="1"/>
  <c r="P131" i="1"/>
  <c r="J131" i="1"/>
  <c r="BK129" i="1"/>
  <c r="BI129" i="1"/>
  <c r="BH129" i="1"/>
  <c r="BG129" i="1"/>
  <c r="BF129" i="1"/>
  <c r="T129" i="1"/>
  <c r="R129" i="1"/>
  <c r="P129" i="1"/>
  <c r="J129" i="1"/>
  <c r="BE129" i="1" s="1"/>
  <c r="BK128" i="1"/>
  <c r="BI128" i="1"/>
  <c r="BH128" i="1"/>
  <c r="BG128" i="1"/>
  <c r="BF128" i="1"/>
  <c r="T128" i="1"/>
  <c r="R128" i="1"/>
  <c r="P128" i="1"/>
  <c r="J128" i="1"/>
  <c r="BE128" i="1" s="1"/>
  <c r="BK126" i="1"/>
  <c r="BK125" i="1" s="1"/>
  <c r="BI126" i="1"/>
  <c r="BH126" i="1"/>
  <c r="BG126" i="1"/>
  <c r="BF126" i="1"/>
  <c r="T126" i="1"/>
  <c r="T125" i="1" s="1"/>
  <c r="T124" i="1" s="1"/>
  <c r="R126" i="1"/>
  <c r="R125" i="1" s="1"/>
  <c r="R124" i="1" s="1"/>
  <c r="P126" i="1"/>
  <c r="P125" i="1" s="1"/>
  <c r="P124" i="1" s="1"/>
  <c r="J126" i="1"/>
  <c r="BE126" i="1" s="1"/>
  <c r="BK122" i="1"/>
  <c r="BI122" i="1"/>
  <c r="BH122" i="1"/>
  <c r="BG122" i="1"/>
  <c r="BF122" i="1"/>
  <c r="BE122" i="1"/>
  <c r="T122" i="1"/>
  <c r="R122" i="1"/>
  <c r="P122" i="1"/>
  <c r="J122" i="1"/>
  <c r="BK120" i="1"/>
  <c r="BI120" i="1"/>
  <c r="BH120" i="1"/>
  <c r="BG120" i="1"/>
  <c r="BF120" i="1"/>
  <c r="T120" i="1"/>
  <c r="R120" i="1"/>
  <c r="R119" i="1" s="1"/>
  <c r="P120" i="1"/>
  <c r="P119" i="1" s="1"/>
  <c r="J120" i="1"/>
  <c r="BE120" i="1" s="1"/>
  <c r="BK119" i="1"/>
  <c r="J119" i="1" s="1"/>
  <c r="J64" i="1" s="1"/>
  <c r="T119" i="1"/>
  <c r="BK117" i="1"/>
  <c r="BI117" i="1"/>
  <c r="BH117" i="1"/>
  <c r="BG117" i="1"/>
  <c r="BF117" i="1"/>
  <c r="T117" i="1"/>
  <c r="R117" i="1"/>
  <c r="P117" i="1"/>
  <c r="J117" i="1"/>
  <c r="BE117" i="1" s="1"/>
  <c r="BK116" i="1"/>
  <c r="BI116" i="1"/>
  <c r="BH116" i="1"/>
  <c r="BG116" i="1"/>
  <c r="BF116" i="1"/>
  <c r="T116" i="1"/>
  <c r="R116" i="1"/>
  <c r="P116" i="1"/>
  <c r="J116" i="1"/>
  <c r="BE116" i="1" s="1"/>
  <c r="BK114" i="1"/>
  <c r="BK113" i="1" s="1"/>
  <c r="J113" i="1" s="1"/>
  <c r="J63" i="1" s="1"/>
  <c r="BI114" i="1"/>
  <c r="BH114" i="1"/>
  <c r="BG114" i="1"/>
  <c r="BF114" i="1"/>
  <c r="BE114" i="1"/>
  <c r="T114" i="1"/>
  <c r="T113" i="1" s="1"/>
  <c r="R114" i="1"/>
  <c r="R113" i="1" s="1"/>
  <c r="P114" i="1"/>
  <c r="P113" i="1" s="1"/>
  <c r="J114" i="1"/>
  <c r="BK111" i="1"/>
  <c r="BK110" i="1" s="1"/>
  <c r="J110" i="1" s="1"/>
  <c r="J62" i="1" s="1"/>
  <c r="BI111" i="1"/>
  <c r="BH111" i="1"/>
  <c r="BG111" i="1"/>
  <c r="BF111" i="1"/>
  <c r="T111" i="1"/>
  <c r="T110" i="1" s="1"/>
  <c r="R111" i="1"/>
  <c r="R110" i="1" s="1"/>
  <c r="P111" i="1"/>
  <c r="P110" i="1" s="1"/>
  <c r="J111" i="1"/>
  <c r="BE111" i="1" s="1"/>
  <c r="BK107" i="1"/>
  <c r="BI107" i="1"/>
  <c r="BH107" i="1"/>
  <c r="BG107" i="1"/>
  <c r="BF107" i="1"/>
  <c r="T107" i="1"/>
  <c r="R107" i="1"/>
  <c r="P107" i="1"/>
  <c r="J107" i="1"/>
  <c r="BE107" i="1" s="1"/>
  <c r="BK105" i="1"/>
  <c r="BI105" i="1"/>
  <c r="BH105" i="1"/>
  <c r="BG105" i="1"/>
  <c r="BF105" i="1"/>
  <c r="T105" i="1"/>
  <c r="R105" i="1"/>
  <c r="P105" i="1"/>
  <c r="J105" i="1"/>
  <c r="BE105" i="1" s="1"/>
  <c r="BK103" i="1"/>
  <c r="BI103" i="1"/>
  <c r="BH103" i="1"/>
  <c r="BG103" i="1"/>
  <c r="BF103" i="1"/>
  <c r="BE103" i="1"/>
  <c r="T103" i="1"/>
  <c r="R103" i="1"/>
  <c r="P103" i="1"/>
  <c r="J103" i="1"/>
  <c r="BK101" i="1"/>
  <c r="BI101" i="1"/>
  <c r="BH101" i="1"/>
  <c r="BG101" i="1"/>
  <c r="BF101" i="1"/>
  <c r="T101" i="1"/>
  <c r="R101" i="1"/>
  <c r="P101" i="1"/>
  <c r="J101" i="1"/>
  <c r="BE101" i="1" s="1"/>
  <c r="BK99" i="1"/>
  <c r="BI99" i="1"/>
  <c r="BH99" i="1"/>
  <c r="BG99" i="1"/>
  <c r="BF99" i="1"/>
  <c r="T99" i="1"/>
  <c r="R99" i="1"/>
  <c r="P99" i="1"/>
  <c r="J99" i="1"/>
  <c r="BE99" i="1" s="1"/>
  <c r="BK97" i="1"/>
  <c r="BI97" i="1"/>
  <c r="BH97" i="1"/>
  <c r="BG97" i="1"/>
  <c r="BF97" i="1"/>
  <c r="BE97" i="1"/>
  <c r="T97" i="1"/>
  <c r="R97" i="1"/>
  <c r="P97" i="1"/>
  <c r="J97" i="1"/>
  <c r="BK95" i="1"/>
  <c r="BI95" i="1"/>
  <c r="BH95" i="1"/>
  <c r="BG95" i="1"/>
  <c r="BF95" i="1"/>
  <c r="BE95" i="1"/>
  <c r="T95" i="1"/>
  <c r="R95" i="1"/>
  <c r="P95" i="1"/>
  <c r="J95" i="1"/>
  <c r="BK93" i="1"/>
  <c r="BI93" i="1"/>
  <c r="BH93" i="1"/>
  <c r="BG93" i="1"/>
  <c r="BF93" i="1"/>
  <c r="J34" i="1" s="1"/>
  <c r="T93" i="1"/>
  <c r="R93" i="1"/>
  <c r="P93" i="1"/>
  <c r="J93" i="1"/>
  <c r="BE93" i="1" s="1"/>
  <c r="BK91" i="1"/>
  <c r="BI91" i="1"/>
  <c r="F37" i="1" s="1"/>
  <c r="BH91" i="1"/>
  <c r="F36" i="1" s="1"/>
  <c r="BG91" i="1"/>
  <c r="BF91" i="1"/>
  <c r="T91" i="1"/>
  <c r="T88" i="1" s="1"/>
  <c r="R91" i="1"/>
  <c r="P91" i="1"/>
  <c r="P88" i="1" s="1"/>
  <c r="J91" i="1"/>
  <c r="BE91" i="1" s="1"/>
  <c r="BK89" i="1"/>
  <c r="BK88" i="1" s="1"/>
  <c r="BI89" i="1"/>
  <c r="BH89" i="1"/>
  <c r="BG89" i="1"/>
  <c r="BF89" i="1"/>
  <c r="T89" i="1"/>
  <c r="R89" i="1"/>
  <c r="R88" i="1" s="1"/>
  <c r="R87" i="1" s="1"/>
  <c r="R86" i="1" s="1"/>
  <c r="P89" i="1"/>
  <c r="J89" i="1"/>
  <c r="BE89" i="1" s="1"/>
  <c r="J80" i="1"/>
  <c r="F80" i="1"/>
  <c r="E78" i="1"/>
  <c r="E76" i="1"/>
  <c r="J52" i="1"/>
  <c r="F52" i="1"/>
  <c r="E50" i="1"/>
  <c r="E48" i="1"/>
  <c r="J37" i="1"/>
  <c r="J36" i="1"/>
  <c r="J35" i="1"/>
  <c r="F35" i="1"/>
  <c r="J24" i="1"/>
  <c r="E24" i="1"/>
  <c r="J83" i="1" s="1"/>
  <c r="J23" i="1"/>
  <c r="J21" i="1"/>
  <c r="E21" i="1"/>
  <c r="J82" i="1" s="1"/>
  <c r="J20" i="1"/>
  <c r="J18" i="1"/>
  <c r="E18" i="1"/>
  <c r="F83" i="1" s="1"/>
  <c r="J17" i="1"/>
  <c r="J15" i="1"/>
  <c r="E15" i="1"/>
  <c r="F82" i="1" s="1"/>
  <c r="J14" i="1"/>
  <c r="J12" i="1"/>
  <c r="E7" i="1"/>
  <c r="BK87" i="1" l="1"/>
  <c r="J88" i="1"/>
  <c r="J61" i="1" s="1"/>
  <c r="P87" i="1"/>
  <c r="P86" i="1" s="1"/>
  <c r="T87" i="1"/>
  <c r="T86" i="1" s="1"/>
  <c r="J125" i="1"/>
  <c r="J66" i="1" s="1"/>
  <c r="BK124" i="1"/>
  <c r="J124" i="1" s="1"/>
  <c r="J65" i="1" s="1"/>
  <c r="J33" i="1"/>
  <c r="F33" i="1"/>
  <c r="F54" i="1"/>
  <c r="J54" i="1"/>
  <c r="F55" i="1"/>
  <c r="F34" i="1"/>
  <c r="J55" i="1"/>
  <c r="J87" i="1" l="1"/>
  <c r="J60" i="1" s="1"/>
  <c r="BK86" i="1"/>
  <c r="J86" i="1" s="1"/>
  <c r="J59" i="1" l="1"/>
  <c r="J30" i="1"/>
  <c r="J39" i="1" s="1"/>
</calcChain>
</file>

<file path=xl/sharedStrings.xml><?xml version="1.0" encoding="utf-8"?>
<sst xmlns="http://schemas.openxmlformats.org/spreadsheetml/2006/main" count="598" uniqueCount="206">
  <si>
    <t>{e7101614-e352-41ad-a6d8-d0decbbb1049}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</si>
  <si>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</si>
  <si>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</si>
  <si>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</si>
  <si>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</si>
  <si>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</si>
  <si>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</si>
  <si>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IO-02 / SO-02 - AREÁLOVÝ VODOVOD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</si>
  <si>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</si>
  <si>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</si>
  <si>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</si>
  <si>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</si>
  <si>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</si>
  <si>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</si>
  <si>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</si>
  <si>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</si>
  <si>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</si>
  <si>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</si>
  <si>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</si>
  <si>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</si>
  <si>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</si>
  <si>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</si>
  <si>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</si>
  <si>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</si>
  <si>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</si>
  <si>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</si>
  <si>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</si>
  <si>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</si>
  <si>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</si>
  <si>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</si>
  <si>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</si>
  <si>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</si>
  <si>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</si>
  <si>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</si>
  <si>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</si>
  <si>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</si>
  <si>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</si>
  <si>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</si>
  <si>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</si>
  <si>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</si>
  <si>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</si>
  <si>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</si>
  <si>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</si>
  <si>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</si>
  <si>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</si>
  <si>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</si>
  <si>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</si>
  <si>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</si>
  <si>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</si>
  <si>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</si>
  <si>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</si>
  <si>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</si>
  <si>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</si>
  <si>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</si>
  <si>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</si>
  <si>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</si>
  <si>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</si>
  <si>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</si>
  <si>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</si>
  <si>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</si>
  <si>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</si>
  <si>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</si>
  <si>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</si>
  <si>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</si>
  <si>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</si>
  <si>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</si>
  <si>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</si>
  <si>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</si>
  <si>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</si>
  <si>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</si>
  <si>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132254202</t>
  </si>
  <si>
    <t>Hloubení zapažených rýh šířky přes 800 do 2 000 mm strojně s urovnáním dna do předepsaného profilu a spádu v hornině třídy těžitelnosti I skupiny 3 přes 20 do 50 m3</t>
  </si>
  <si>
    <t>m3</t>
  </si>
  <si>
    <t>CS ÚRS 2022 02</t>
  </si>
  <si>
    <t>4</t>
  </si>
  <si>
    <t>92000279</t>
  </si>
  <si>
    <t>Online PSC</t>
  </si>
  <si>
    <t>https://podminky.urs.cz/item/CS_URS_2022_02/132254202</t>
  </si>
  <si>
    <t>151101101</t>
  </si>
  <si>
    <t>Zřízení pažení a rozepření stěn rýh pro podzemní vedení příložné pro jakoukoliv mezerovitost, hloubky do 2 m</t>
  </si>
  <si>
    <t>m2</t>
  </si>
  <si>
    <t>-2095478788</t>
  </si>
  <si>
    <t>https://podminky.urs.cz/item/CS_URS_2022_02/151101101</t>
  </si>
  <si>
    <t>3</t>
  </si>
  <si>
    <t>151101111</t>
  </si>
  <si>
    <t>Odstranění pažení a rozepření stěn rýh pro podzemní vedení s uložením materiálu na vzdálenost do 3 m od kraje výkopu příložné, hloubky do 2 m</t>
  </si>
  <si>
    <t>62035318</t>
  </si>
  <si>
    <t>https://podminky.urs.cz/item/CS_URS_2022_02/151101111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</si>
  <si>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</si>
  <si>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</si>
  <si>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985307591</t>
  </si>
  <si>
    <t>https://podminky.urs.cz/item/CS_URS_2022_02/162751117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</si>
  <si>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</si>
  <si>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</si>
  <si>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</si>
  <si>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-9464649</t>
  </si>
  <si>
    <t>https://podminky.urs.cz/item/CS_URS_2022_02/162751119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</si>
  <si>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</si>
  <si>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</si>
  <si>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</si>
  <si>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-497277455</t>
  </si>
  <si>
    <t>https://podminky.urs.cz/item/CS_URS_2022_02/167151101</t>
  </si>
  <si>
    <t>7</t>
  </si>
  <si>
    <t>174112109</t>
  </si>
  <si>
    <t>Zásyp sypaninou z jakékoliv horniny při překopech inženýrských sítí ručně Příplatek k ceně za prohození sypaniny sítem</t>
  </si>
  <si>
    <t>-1139223987</t>
  </si>
  <si>
    <t>https://podminky.urs.cz/item/CS_URS_2022_02/174112109</t>
  </si>
  <si>
    <t>8</t>
  </si>
  <si>
    <t>174151101</t>
  </si>
  <si>
    <t>Zásyp sypaninou z jakékoliv horniny strojně s uložením výkopku ve vrstvách se zhutněním jam, šachet, rýh nebo kolem objektů v těchto vykopávkách</t>
  </si>
  <si>
    <t>-2011261548</t>
  </si>
  <si>
    <t>https://podminky.urs.cz/item/CS_URS_2022_02/174151101</t>
  </si>
  <si>
    <t>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</si>
  <si>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</si>
  <si>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</si>
  <si>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127053332</t>
  </si>
  <si>
    <t>https://podminky.urs.cz/item/CS_URS_2022_02/175151101</t>
  </si>
  <si>
    <t>10</t>
  </si>
  <si>
    <t>M</t>
  </si>
  <si>
    <t>58331351</t>
  </si>
  <si>
    <t>kamenivo těžené drobné frakce 0/4</t>
  </si>
  <si>
    <t>t</t>
  </si>
  <si>
    <t>1021467600</t>
  </si>
  <si>
    <t>VV</t>
  </si>
  <si>
    <t>12,6*1,9 "Přepočtené koeficientem množství</t>
  </si>
  <si>
    <t>True</t>
  </si>
  <si>
    <t>Součet</t>
  </si>
  <si>
    <t>Vodorovné konstrukce</t>
  </si>
  <si>
    <t>11</t>
  </si>
  <si>
    <t>451572111</t>
  </si>
  <si>
    <t>Lože pod potrubí, stoky a drobné objekty v otevřeném výkopu z kameniva drobného těženého 0 až 4 mm</t>
  </si>
  <si>
    <t>242555631</t>
  </si>
  <si>
    <t>https://podminky.urs.cz/item/CS_URS_2022_02/451572111</t>
  </si>
  <si>
    <t>Trubní vedení</t>
  </si>
  <si>
    <t>12</t>
  </si>
  <si>
    <t>871161141</t>
  </si>
  <si>
    <t>Montáž vodovodního potrubí z plastů v otevřeném výkopu z polyetylenu PE 100 svařovaných na tupo SDR 11/PN16 D 32 x 3,0 mm</t>
  </si>
  <si>
    <t>m</t>
  </si>
  <si>
    <t>-757114550</t>
  </si>
  <si>
    <t>https://podminky.urs.cz/item/CS_URS_2022_02/871161141</t>
  </si>
  <si>
    <t>13</t>
  </si>
  <si>
    <t>28613110</t>
  </si>
  <si>
    <t>trubka vodovodní PE100 PN 16 SDR11 32x3,0mm</t>
  </si>
  <si>
    <t>1864088913</t>
  </si>
  <si>
    <t>14</t>
  </si>
  <si>
    <t>899721111</t>
  </si>
  <si>
    <t>Signalizační vodič na potrubí DN do 150 mm</t>
  </si>
  <si>
    <t>1226035651</t>
  </si>
  <si>
    <t>https://podminky.urs.cz/item/CS_URS_2022_02/899721111</t>
  </si>
  <si>
    <t>998</t>
  </si>
  <si>
    <t>Přesun hmot</t>
  </si>
  <si>
    <t>15</t>
  </si>
  <si>
    <t>998276101</t>
  </si>
  <si>
    <t>Přesun hmot pro trubní vedení hloubené z trub z plastických hmot nebo sklolaminátových pro vodovody nebo kanalizace v otevřeném výkopu dopravní vzdálenost do 15 m</t>
  </si>
  <si>
    <t>2004334554</t>
  </si>
  <si>
    <t>https://podminky.urs.cz/item/CS_URS_2022_02/998276101</t>
  </si>
  <si>
    <t>16</t>
  </si>
  <si>
    <t>998276128</t>
  </si>
  <si>
    <t>Přesun hmot pro trubní vedení hloubené z trub z plastických hmot nebo sklolaminátových Příplatek k cenám za zvětšený přesun přes vymezenou největší dopravní vzdálenost přes 3000 do 5000 m</t>
  </si>
  <si>
    <t>2106528747</t>
  </si>
  <si>
    <t>https://podminky.urs.cz/item/CS_URS_2022_02/998276128</t>
  </si>
  <si>
    <t>PSV</t>
  </si>
  <si>
    <t>Práce a dodávky PSV</t>
  </si>
  <si>
    <t>722</t>
  </si>
  <si>
    <t>Zdravotechnika - vnitřní vodovod</t>
  </si>
  <si>
    <t>17</t>
  </si>
  <si>
    <t>722176114</t>
  </si>
  <si>
    <t>Montáž potrubí z plastových trub svařovaných polyfuzně D přes 25 do 32 mm</t>
  </si>
  <si>
    <t>-869047301</t>
  </si>
  <si>
    <t>https://podminky.urs.cz/item/CS_URS_2022_02/722176114</t>
  </si>
  <si>
    <t>18</t>
  </si>
  <si>
    <t>28614443</t>
  </si>
  <si>
    <t>trubka vodovodní tlaková PP-RCT S 4 D 32mm</t>
  </si>
  <si>
    <t>32</t>
  </si>
  <si>
    <t>-1344861855</t>
  </si>
  <si>
    <t>19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</si>
  <si>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</si>
  <si>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</si>
  <si>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-1527171868</t>
  </si>
  <si>
    <t>https://podminky.urs.cz/item/CS_URS_2022_02/722181212</t>
  </si>
  <si>
    <t>20</t>
  </si>
  <si>
    <t>722221134</t>
  </si>
  <si>
    <t>Armatury s jedním závitem ventily výtokové G 1/2"</t>
  </si>
  <si>
    <t>soubor</t>
  </si>
  <si>
    <t>-1766417532</t>
  </si>
  <si>
    <t>https://podminky.urs.cz/item/CS_URS_2022_02/722221134</t>
  </si>
  <si>
    <t>21</t>
  </si>
  <si>
    <t>722232045</t>
  </si>
  <si>
    <t>Armatury se dvěma závity kulové kohouty PN 42 do 185 °C přímé vnitřní závit G 1"</t>
  </si>
  <si>
    <t>kus</t>
  </si>
  <si>
    <t>-342864321</t>
  </si>
  <si>
    <t>https://podminky.urs.cz/item/CS_URS_2022_02/722232045</t>
  </si>
  <si>
    <t>22</t>
  </si>
  <si>
    <t>722240124</t>
  </si>
  <si>
    <t>Armatury z plastických hmot kohouty (PPR) kulové DN 32</t>
  </si>
  <si>
    <t>1846585473</t>
  </si>
  <si>
    <t>https://podminky.urs.cz/item/CS_URS_2022_02/722240124</t>
  </si>
  <si>
    <t>23</t>
  </si>
  <si>
    <t>998722101</t>
  </si>
  <si>
    <t>Přesun hmot pro vnitřní vodovod stanovený z hmotnosti přesunovaného materiálu vodorovná dopravní vzdálenost do 50 m v objektech výšky do 6 m</t>
  </si>
  <si>
    <t>-1506784161</t>
  </si>
  <si>
    <t>https://podminky.urs.cz/item/CS_URS_2022_02/998722101</t>
  </si>
  <si>
    <t>24</t>
  </si>
  <si>
    <t>R</t>
  </si>
  <si>
    <t>Ventil zpětný EA G 1" PN 16 do 90°C</t>
  </si>
  <si>
    <t>1736953330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</si>
</sst>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4" xfId="0" applyBorder="1" applyAlignment="1">
      <alignment vertical="center"/>
    </xf>
    <xf numFmtId="166" fontId="15" fillId="0" borderId="4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12" fillId="0" borderId="0" xfId="0" applyNumberFormat="1" applyFont="1"/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0" fillId="0" borderId="18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 applyProtection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center" vertical="center" wrapText="1"/>
    </xf>
    <xf numFmtId="167" fontId="21" fillId="0" borderId="18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166" fontId="14" fillId="0" borderId="10" xfId="0" applyNumberFormat="1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3/Sportovn&#237;%20projekty%20s.r.o/Letn&#237;%20stadion%20Chot&#283;bo&#345;/Special%20II/IO_02-SO_02_CHOTEBOR_DPS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IO-02 - SO-02 - AREÁLOVÝ ..."/>
      <sheetName val="Pokyny pro vyplnění"/>
    </sheetNames>
    <sheetDataSet>
      <sheetData sheetId="0">
        <row r="6">
          <cell r="K6" t="str">
            <v>CHOTEBOR</v>
          </cell>
        </row>
        <row r="8">
          <cell r="AN8" t="str">
            <v>29. 7. 2022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998276101" TargetMode="External"/><Relationship Id="rId18" Type="http://schemas.openxmlformats.org/officeDocument/2006/relationships/hyperlink" Target="https://podminky.urs.cz/item/CS_URS_2022_02/722232045" TargetMode="External"/><Relationship Id="rId3" Type="http://schemas.openxmlformats.org/officeDocument/2006/relationships/hyperlink" Target="https://podminky.urs.cz/item/CS_URS_2022_02/151101111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podminky.urs.cz/item/CS_URS_2022_02/174112109" TargetMode="External"/><Relationship Id="rId12" Type="http://schemas.openxmlformats.org/officeDocument/2006/relationships/hyperlink" Target="https://podminky.urs.cz/item/CS_URS_2022_02/899721111" TargetMode="External"/><Relationship Id="rId17" Type="http://schemas.openxmlformats.org/officeDocument/2006/relationships/hyperlink" Target="https://podminky.urs.cz/item/CS_URS_2022_02/722221134" TargetMode="External"/><Relationship Id="rId2" Type="http://schemas.openxmlformats.org/officeDocument/2006/relationships/hyperlink" Target="https://podminky.urs.cz/item/CS_URS_2022_02/151101101" TargetMode="External"/><Relationship Id="rId16" Type="http://schemas.openxmlformats.org/officeDocument/2006/relationships/hyperlink" Target="https://podminky.urs.cz/item/CS_URS_2022_02/722181212" TargetMode="External"/><Relationship Id="rId20" Type="http://schemas.openxmlformats.org/officeDocument/2006/relationships/hyperlink" Target="https://podminky.urs.cz/item/CS_URS_2022_02/998722101" TargetMode="External"/><Relationship Id="rId1" Type="http://schemas.openxmlformats.org/officeDocument/2006/relationships/hyperlink" Target="https://podminky.urs.cz/item/CS_URS_2022_02/132254202" TargetMode="External"/><Relationship Id="rId6" Type="http://schemas.openxmlformats.org/officeDocument/2006/relationships/hyperlink" Target="https://podminky.urs.cz/item/CS_URS_2022_02/167151101" TargetMode="External"/><Relationship Id="rId11" Type="http://schemas.openxmlformats.org/officeDocument/2006/relationships/hyperlink" Target="https://podminky.urs.cz/item/CS_URS_2022_02/871161141" TargetMode="External"/><Relationship Id="rId5" Type="http://schemas.openxmlformats.org/officeDocument/2006/relationships/hyperlink" Target="https://podminky.urs.cz/item/CS_URS_2022_02/162751119" TargetMode="External"/><Relationship Id="rId15" Type="http://schemas.openxmlformats.org/officeDocument/2006/relationships/hyperlink" Target="https://podminky.urs.cz/item/CS_URS_2022_02/722176114" TargetMode="External"/><Relationship Id="rId10" Type="http://schemas.openxmlformats.org/officeDocument/2006/relationships/hyperlink" Target="https://podminky.urs.cz/item/CS_URS_2022_02/451572111" TargetMode="External"/><Relationship Id="rId19" Type="http://schemas.openxmlformats.org/officeDocument/2006/relationships/hyperlink" Target="https://podminky.urs.cz/item/CS_URS_2022_02/722240124" TargetMode="External"/><Relationship Id="rId4" Type="http://schemas.openxmlformats.org/officeDocument/2006/relationships/hyperlink" Target="https://podminky.urs.cz/item/CS_URS_2022_02/162751117" TargetMode="External"/><Relationship Id="rId9" Type="http://schemas.openxmlformats.org/officeDocument/2006/relationships/hyperlink" Target="https://podminky.urs.cz/item/CS_URS_2022_02/175151101" TargetMode="External"/><Relationship Id="rId14" Type="http://schemas.openxmlformats.org/officeDocument/2006/relationships/hyperlink" Target="https://podminky.urs.cz/item/CS_URS_2022_02/9982761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7ED9-C171-47F9-AA73-F09714492999}">
  <dimension ref="B1:BM140"/>
  <sheetViews>
    <sheetView tabSelected="1" workbookViewId="0">
      <selection activeCell="I126" sqref="I126:I139"/>
    </sheetView>
  </sheetViews>
  <sheetFormatPr defaultColWidth="9.1640625" defaultRowHeight="15" customHeight="1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6" width="0" hidden="1" customWidth="1"/>
  </cols>
  <sheetData>
    <row r="1" spans="2:46" ht="11.25" x14ac:dyDescent="0.2"/>
    <row r="2" spans="2:46" ht="11.25" x14ac:dyDescent="0.2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ht="11.25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18" x14ac:dyDescent="0.2">
      <c r="B4" s="5"/>
      <c r="D4" s="6" t="s">
        <v>2</v>
      </c>
      <c r="L4" s="5"/>
      <c r="M4" s="7" t="s">
        <v>3</v>
      </c>
      <c r="AT4" s="2" t="s">
        <v>4</v>
      </c>
    </row>
    <row r="5" spans="2:46" ht="11.25" x14ac:dyDescent="0.2">
      <c r="B5" s="5"/>
      <c r="L5" s="5"/>
    </row>
    <row r="6" spans="2:46" ht="12.75" x14ac:dyDescent="0.2">
      <c r="B6" s="5"/>
      <c r="D6" s="8" t="s">
        <v>5</v>
      </c>
      <c r="L6" s="5"/>
    </row>
    <row r="7" spans="2:46" ht="12.75" x14ac:dyDescent="0.2">
      <c r="B7" s="5"/>
      <c r="E7" s="9" t="str">
        <f>'[1]Rekapitulace stavby'!K6</f>
        <v>CHOTEBOR</v>
      </c>
      <c r="F7" s="10"/>
      <c r="G7" s="10"/>
      <c r="H7" s="10"/>
      <c r="L7" s="5"/>
    </row>
    <row r="8" spans="2:46" s="11" customFormat="1" ht="12.75" x14ac:dyDescent="0.2">
      <c r="B8" s="12"/>
      <c r="D8" s="8" t="s">
        <v>6</v>
      </c>
      <c r="L8" s="12"/>
    </row>
    <row r="9" spans="2:46" s="11" customFormat="1" ht="20.45" customHeight="1" x14ac:dyDescent="0.2">
      <c r="B9" s="12"/>
      <c r="E9" s="13" t="s">
        <v>7</v>
      </c>
      <c r="F9" s="14"/>
      <c r="G9" s="14"/>
      <c r="H9" s="14"/>
      <c r="L9" s="12"/>
    </row>
    <row r="10" spans="2:46" s="11" customFormat="1" ht="9.6" customHeight="1" x14ac:dyDescent="0.2">
      <c r="B10" s="12"/>
      <c r="L10" s="12"/>
    </row>
    <row r="11" spans="2:46" s="11" customFormat="1" ht="12.75" x14ac:dyDescent="0.2">
      <c r="B11" s="12"/>
      <c r="D11" s="8" t="s">
        <v>8</v>
      </c>
      <c r="F11" s="15" t="s">
        <v>9</v>
      </c>
      <c r="I11" s="8" t="s">
        <v>10</v>
      </c>
      <c r="J11" s="15" t="s">
        <v>9</v>
      </c>
      <c r="L11" s="12"/>
    </row>
    <row r="12" spans="2:46" s="11" customFormat="1" ht="12.75" x14ac:dyDescent="0.2">
      <c r="B12" s="12"/>
      <c r="D12" s="8" t="s">
        <v>11</v>
      </c>
      <c r="F12" s="15" t="s">
        <v>12</v>
      </c>
      <c r="I12" s="8" t="s">
        <v>13</v>
      </c>
      <c r="J12" s="16" t="str">
        <f>'[1]Rekapitulace stavby'!AN8</f>
        <v>29. 7. 2022</v>
      </c>
      <c r="L12" s="12"/>
    </row>
    <row r="13" spans="2:46" s="11" customFormat="1" ht="11.25" x14ac:dyDescent="0.2">
      <c r="B13" s="12"/>
      <c r="L13" s="12"/>
    </row>
    <row r="14" spans="2:46" s="11" customFormat="1" ht="12.75" x14ac:dyDescent="0.2">
      <c r="B14" s="12"/>
      <c r="D14" s="8" t="s">
        <v>14</v>
      </c>
      <c r="I14" s="8" t="s">
        <v>15</v>
      </c>
      <c r="J14" s="15" t="str">
        <f>IF('[1]Rekapitulace stavby'!AN10="","",'[1]Rekapitulace stavby'!AN10)</f>
        <v/>
      </c>
      <c r="L14" s="12"/>
    </row>
    <row r="15" spans="2:46" s="11" customFormat="1" ht="12.75" x14ac:dyDescent="0.2">
      <c r="B15" s="12"/>
      <c r="E15" s="15" t="str">
        <f>IF('[1]Rekapitulace stavby'!E11="","",'[1]Rekapitulace stavby'!E11)</f>
        <v xml:space="preserve"> </v>
      </c>
      <c r="I15" s="8" t="s">
        <v>16</v>
      </c>
      <c r="J15" s="15" t="str">
        <f>IF('[1]Rekapitulace stavby'!AN11="","",'[1]Rekapitulace stavby'!AN11)</f>
        <v/>
      </c>
      <c r="L15" s="12"/>
    </row>
    <row r="16" spans="2:46" s="11" customFormat="1" ht="11.25" x14ac:dyDescent="0.2">
      <c r="B16" s="12"/>
      <c r="L16" s="12"/>
    </row>
    <row r="17" spans="2:12" s="11" customFormat="1" ht="12.75" x14ac:dyDescent="0.2">
      <c r="B17" s="12"/>
      <c r="D17" s="8" t="s">
        <v>17</v>
      </c>
      <c r="I17" s="8" t="s">
        <v>15</v>
      </c>
      <c r="J17" s="15" t="str">
        <f>'[1]Rekapitulace stavby'!AN13</f>
        <v/>
      </c>
      <c r="L17" s="12"/>
    </row>
    <row r="18" spans="2:12" s="11" customFormat="1" ht="12.75" x14ac:dyDescent="0.2">
      <c r="B18" s="12"/>
      <c r="E18" s="17" t="str">
        <f>'[1]Rekapitulace stavby'!E14</f>
        <v xml:space="preserve"> </v>
      </c>
      <c r="F18" s="17"/>
      <c r="G18" s="17"/>
      <c r="H18" s="17"/>
      <c r="I18" s="8" t="s">
        <v>16</v>
      </c>
      <c r="J18" s="15" t="str">
        <f>'[1]Rekapitulace stavby'!AN14</f>
        <v/>
      </c>
      <c r="L18" s="12"/>
    </row>
    <row r="19" spans="2:12" s="11" customFormat="1" ht="11.25" x14ac:dyDescent="0.2">
      <c r="B19" s="12"/>
      <c r="L19" s="12"/>
    </row>
    <row r="20" spans="2:12" s="11" customFormat="1" ht="12.75" x14ac:dyDescent="0.2">
      <c r="B20" s="12"/>
      <c r="D20" s="8" t="s">
        <v>18</v>
      </c>
      <c r="I20" s="8" t="s">
        <v>15</v>
      </c>
      <c r="J20" s="15" t="str">
        <f>IF('[1]Rekapitulace stavby'!AN16="","",'[1]Rekapitulace stavby'!AN16)</f>
        <v/>
      </c>
      <c r="L20" s="12"/>
    </row>
    <row r="21" spans="2:12" s="11" customFormat="1" ht="12.75" x14ac:dyDescent="0.2">
      <c r="B21" s="12"/>
      <c r="E21" s="15" t="str">
        <f>IF('[1]Rekapitulace stavby'!E17="","",'[1]Rekapitulace stavby'!E17)</f>
        <v xml:space="preserve"> </v>
      </c>
      <c r="I21" s="8" t="s">
        <v>16</v>
      </c>
      <c r="J21" s="15" t="str">
        <f>IF('[1]Rekapitulace stavby'!AN17="","",'[1]Rekapitulace stavby'!AN17)</f>
        <v/>
      </c>
      <c r="L21" s="12"/>
    </row>
    <row r="22" spans="2:12" s="11" customFormat="1" ht="11.25" x14ac:dyDescent="0.2">
      <c r="B22" s="12"/>
      <c r="L22" s="12"/>
    </row>
    <row r="23" spans="2:12" s="11" customFormat="1" ht="12.75" x14ac:dyDescent="0.2">
      <c r="B23" s="12"/>
      <c r="D23" s="8" t="s">
        <v>19</v>
      </c>
      <c r="I23" s="8" t="s">
        <v>15</v>
      </c>
      <c r="J23" s="15" t="str">
        <f>IF('[1]Rekapitulace stavby'!AN19="","",'[1]Rekapitulace stavby'!AN19)</f>
        <v/>
      </c>
      <c r="L23" s="12"/>
    </row>
    <row r="24" spans="2:12" s="11" customFormat="1" ht="12.75" x14ac:dyDescent="0.2">
      <c r="B24" s="12"/>
      <c r="E24" s="15" t="str">
        <f>IF('[1]Rekapitulace stavby'!E20="","",'[1]Rekapitulace stavby'!E20)</f>
        <v xml:space="preserve"> </v>
      </c>
      <c r="I24" s="8" t="s">
        <v>16</v>
      </c>
      <c r="J24" s="15" t="str">
        <f>IF('[1]Rekapitulace stavby'!AN20="","",'[1]Rekapitulace stavby'!AN20)</f>
        <v/>
      </c>
      <c r="L24" s="12"/>
    </row>
    <row r="25" spans="2:12" s="11" customFormat="1" ht="11.25" x14ac:dyDescent="0.2">
      <c r="B25" s="12"/>
      <c r="L25" s="12"/>
    </row>
    <row r="26" spans="2:12" s="11" customFormat="1" ht="12.75" x14ac:dyDescent="0.2">
      <c r="B26" s="12"/>
      <c r="D26" s="8" t="s">
        <v>20</v>
      </c>
      <c r="L26" s="12"/>
    </row>
    <row r="27" spans="2:12" s="18" customFormat="1" ht="12.75" x14ac:dyDescent="0.2">
      <c r="B27" s="19"/>
      <c r="E27" s="20" t="s">
        <v>9</v>
      </c>
      <c r="F27" s="20"/>
      <c r="G27" s="20"/>
      <c r="H27" s="20"/>
      <c r="L27" s="19"/>
    </row>
    <row r="28" spans="2:12" s="11" customFormat="1" ht="11.25" x14ac:dyDescent="0.2">
      <c r="B28" s="12"/>
      <c r="L28" s="12"/>
    </row>
    <row r="29" spans="2:12" s="11" customFormat="1" ht="11.25" x14ac:dyDescent="0.2">
      <c r="B29" s="12"/>
      <c r="D29" s="21"/>
      <c r="E29" s="21"/>
      <c r="F29" s="21"/>
      <c r="G29" s="21"/>
      <c r="H29" s="21"/>
      <c r="I29" s="21"/>
      <c r="J29" s="21"/>
      <c r="K29" s="21"/>
      <c r="L29" s="12"/>
    </row>
    <row r="30" spans="2:12" s="11" customFormat="1" ht="15.75" x14ac:dyDescent="0.2">
      <c r="B30" s="12"/>
      <c r="D30" s="22" t="s">
        <v>21</v>
      </c>
      <c r="J30" s="23">
        <f>ROUND(J86, 2)</f>
        <v>0</v>
      </c>
      <c r="L30" s="12"/>
    </row>
    <row r="31" spans="2:12" s="11" customFormat="1" ht="11.25" x14ac:dyDescent="0.2">
      <c r="B31" s="12"/>
      <c r="D31" s="21"/>
      <c r="E31" s="21"/>
      <c r="F31" s="21"/>
      <c r="G31" s="21"/>
      <c r="H31" s="21"/>
      <c r="I31" s="21"/>
      <c r="J31" s="21"/>
      <c r="K31" s="21"/>
      <c r="L31" s="12"/>
    </row>
    <row r="32" spans="2:12" s="11" customFormat="1" ht="12.75" x14ac:dyDescent="0.2">
      <c r="B32" s="12"/>
      <c r="F32" s="24" t="s">
        <v>22</v>
      </c>
      <c r="I32" s="24" t="s">
        <v>23</v>
      </c>
      <c r="J32" s="24" t="s">
        <v>24</v>
      </c>
      <c r="L32" s="12"/>
    </row>
    <row r="33" spans="2:12" s="11" customFormat="1" ht="12.75" x14ac:dyDescent="0.2">
      <c r="B33" s="12"/>
      <c r="D33" s="25" t="s">
        <v>25</v>
      </c>
      <c r="E33" s="8" t="s">
        <v>26</v>
      </c>
      <c r="F33" s="26">
        <f>ROUND((SUM(BE86:BE139)),  2)</f>
        <v>0</v>
      </c>
      <c r="I33" s="27">
        <v>0.21</v>
      </c>
      <c r="J33" s="26">
        <f>ROUND(((SUM(BE86:BE139))*I33),  2)</f>
        <v>0</v>
      </c>
      <c r="L33" s="12"/>
    </row>
    <row r="34" spans="2:12" s="11" customFormat="1" ht="12.75" x14ac:dyDescent="0.2">
      <c r="B34" s="12"/>
      <c r="E34" s="8" t="s">
        <v>27</v>
      </c>
      <c r="F34" s="26">
        <f>ROUND((SUM(BF86:BF139)),  2)</f>
        <v>0</v>
      </c>
      <c r="I34" s="27">
        <v>0.15</v>
      </c>
      <c r="J34" s="26">
        <f>ROUND(((SUM(BF86:BF139))*I34),  2)</f>
        <v>0</v>
      </c>
      <c r="L34" s="12"/>
    </row>
    <row r="35" spans="2:12" s="11" customFormat="1" ht="12.75" x14ac:dyDescent="0.2">
      <c r="B35" s="12"/>
      <c r="E35" s="8" t="s">
        <v>28</v>
      </c>
      <c r="F35" s="26">
        <f>ROUND((SUM(BG86:BG139)),  2)</f>
        <v>0</v>
      </c>
      <c r="I35" s="27">
        <v>0.21</v>
      </c>
      <c r="J35" s="26">
        <f>0</f>
        <v>0</v>
      </c>
      <c r="L35" s="12"/>
    </row>
    <row r="36" spans="2:12" s="11" customFormat="1" ht="12.75" x14ac:dyDescent="0.2">
      <c r="B36" s="12"/>
      <c r="E36" s="8" t="s">
        <v>29</v>
      </c>
      <c r="F36" s="26">
        <f>ROUND((SUM(BH86:BH139)),  2)</f>
        <v>0</v>
      </c>
      <c r="I36" s="27">
        <v>0.15</v>
      </c>
      <c r="J36" s="26">
        <f>0</f>
        <v>0</v>
      </c>
      <c r="L36" s="12"/>
    </row>
    <row r="37" spans="2:12" s="11" customFormat="1" ht="12.75" x14ac:dyDescent="0.2">
      <c r="B37" s="12"/>
      <c r="E37" s="8" t="s">
        <v>30</v>
      </c>
      <c r="F37" s="26">
        <f>ROUND((SUM(BI86:BI139)),  2)</f>
        <v>0</v>
      </c>
      <c r="I37" s="27">
        <v>0</v>
      </c>
      <c r="J37" s="26">
        <f>0</f>
        <v>0</v>
      </c>
      <c r="L37" s="12"/>
    </row>
    <row r="38" spans="2:12" s="11" customFormat="1" ht="11.25" x14ac:dyDescent="0.2">
      <c r="B38" s="12"/>
      <c r="L38" s="12"/>
    </row>
    <row r="39" spans="2:12" s="11" customFormat="1" ht="15.75" x14ac:dyDescent="0.2">
      <c r="B39" s="12"/>
      <c r="C39" s="28"/>
      <c r="D39" s="29" t="s">
        <v>31</v>
      </c>
      <c r="E39" s="30"/>
      <c r="F39" s="30"/>
      <c r="G39" s="31" t="s">
        <v>32</v>
      </c>
      <c r="H39" s="32" t="s">
        <v>33</v>
      </c>
      <c r="I39" s="30"/>
      <c r="J39" s="33">
        <f>SUM(J30:J37)</f>
        <v>0</v>
      </c>
      <c r="K39" s="34"/>
      <c r="L39" s="12"/>
    </row>
    <row r="40" spans="2:12" s="11" customFormat="1" ht="11.25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12"/>
    </row>
    <row r="41" spans="2:12" ht="11.25" x14ac:dyDescent="0.2"/>
    <row r="42" spans="2:12" ht="11.25" x14ac:dyDescent="0.2"/>
    <row r="43" spans="2:12" ht="11.25" x14ac:dyDescent="0.2"/>
    <row r="44" spans="2:12" s="11" customFormat="1" ht="11.25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"/>
    </row>
    <row r="45" spans="2:12" s="11" customFormat="1" ht="18" x14ac:dyDescent="0.2">
      <c r="B45" s="12"/>
      <c r="C45" s="6" t="s">
        <v>34</v>
      </c>
      <c r="L45" s="12"/>
    </row>
    <row r="46" spans="2:12" s="11" customFormat="1" ht="11.25" x14ac:dyDescent="0.2">
      <c r="B46" s="12"/>
      <c r="L46" s="12"/>
    </row>
    <row r="47" spans="2:12" s="11" customFormat="1" ht="12.75" x14ac:dyDescent="0.2">
      <c r="B47" s="12"/>
      <c r="C47" s="8" t="s">
        <v>5</v>
      </c>
      <c r="L47" s="12"/>
    </row>
    <row r="48" spans="2:12" s="11" customFormat="1" ht="12.75" x14ac:dyDescent="0.2">
      <c r="B48" s="12"/>
      <c r="E48" s="9" t="str">
        <f>E7</f>
        <v>CHOTEBOR</v>
      </c>
      <c r="F48" s="10"/>
      <c r="G48" s="10"/>
      <c r="H48" s="10"/>
      <c r="L48" s="12"/>
    </row>
    <row r="49" spans="2:47" s="11" customFormat="1" ht="12.75" x14ac:dyDescent="0.2">
      <c r="B49" s="12"/>
      <c r="C49" s="8" t="s">
        <v>6</v>
      </c>
      <c r="L49" s="12"/>
    </row>
    <row r="50" spans="2:47" s="11" customFormat="1" ht="19.149999999999999" customHeight="1" x14ac:dyDescent="0.2">
      <c r="B50" s="12"/>
      <c r="E50" s="13" t="str">
        <f>E9</f>
        <v>IO-02 / SO-02 - AREÁLOVÝ VODOVOD</v>
      </c>
      <c r="F50" s="14"/>
      <c r="G50" s="14"/>
      <c r="H50" s="14"/>
      <c r="L50" s="12"/>
    </row>
    <row r="51" spans="2:47" s="11" customFormat="1" ht="11.25" x14ac:dyDescent="0.2">
      <c r="B51" s="12"/>
      <c r="L51" s="12"/>
    </row>
    <row r="52" spans="2:47" s="11" customFormat="1" ht="12.75" x14ac:dyDescent="0.2">
      <c r="B52" s="12"/>
      <c r="C52" s="8" t="s">
        <v>11</v>
      </c>
      <c r="F52" s="15" t="str">
        <f>F12</f>
        <v xml:space="preserve"> </v>
      </c>
      <c r="I52" s="8" t="s">
        <v>13</v>
      </c>
      <c r="J52" s="16" t="str">
        <f>IF(J12="","",J12)</f>
        <v>29. 7. 2022</v>
      </c>
      <c r="L52" s="12"/>
    </row>
    <row r="53" spans="2:47" s="11" customFormat="1" ht="11.25" x14ac:dyDescent="0.2">
      <c r="B53" s="12"/>
      <c r="L53" s="12"/>
    </row>
    <row r="54" spans="2:47" s="11" customFormat="1" ht="12.75" x14ac:dyDescent="0.2">
      <c r="B54" s="12"/>
      <c r="C54" s="8" t="s">
        <v>14</v>
      </c>
      <c r="F54" s="15" t="str">
        <f>E15</f>
        <v xml:space="preserve"> </v>
      </c>
      <c r="I54" s="8" t="s">
        <v>18</v>
      </c>
      <c r="J54" s="39" t="str">
        <f>E21</f>
        <v xml:space="preserve"> </v>
      </c>
      <c r="L54" s="12"/>
    </row>
    <row r="55" spans="2:47" s="11" customFormat="1" ht="12.75" x14ac:dyDescent="0.2">
      <c r="B55" s="12"/>
      <c r="C55" s="8" t="s">
        <v>17</v>
      </c>
      <c r="F55" s="15" t="str">
        <f>IF(E18="","",E18)</f>
        <v xml:space="preserve"> </v>
      </c>
      <c r="I55" s="8" t="s">
        <v>19</v>
      </c>
      <c r="J55" s="39" t="str">
        <f>E24</f>
        <v xml:space="preserve"> </v>
      </c>
      <c r="L55" s="12"/>
    </row>
    <row r="56" spans="2:47" s="11" customFormat="1" ht="11.25" x14ac:dyDescent="0.2">
      <c r="B56" s="12"/>
      <c r="L56" s="12"/>
    </row>
    <row r="57" spans="2:47" s="11" customFormat="1" ht="12" x14ac:dyDescent="0.2">
      <c r="B57" s="12"/>
      <c r="C57" s="40" t="s">
        <v>35</v>
      </c>
      <c r="D57" s="28"/>
      <c r="E57" s="28"/>
      <c r="F57" s="28"/>
      <c r="G57" s="28"/>
      <c r="H57" s="28"/>
      <c r="I57" s="28"/>
      <c r="J57" s="41" t="s">
        <v>36</v>
      </c>
      <c r="K57" s="28"/>
      <c r="L57" s="12"/>
    </row>
    <row r="58" spans="2:47" s="11" customFormat="1" ht="11.25" x14ac:dyDescent="0.2">
      <c r="B58" s="12"/>
      <c r="L58" s="12"/>
    </row>
    <row r="59" spans="2:47" s="11" customFormat="1" ht="15.75" x14ac:dyDescent="0.2">
      <c r="B59" s="12"/>
      <c r="C59" s="42" t="s">
        <v>37</v>
      </c>
      <c r="J59" s="23">
        <f>J86</f>
        <v>0</v>
      </c>
      <c r="L59" s="12"/>
      <c r="AU59" s="2" t="s">
        <v>38</v>
      </c>
    </row>
    <row r="60" spans="2:47" s="43" customFormat="1" x14ac:dyDescent="0.2">
      <c r="B60" s="44"/>
      <c r="D60" s="45" t="s">
        <v>39</v>
      </c>
      <c r="E60" s="46"/>
      <c r="F60" s="46"/>
      <c r="G60" s="46"/>
      <c r="H60" s="46"/>
      <c r="I60" s="46"/>
      <c r="J60" s="47">
        <f>J87</f>
        <v>0</v>
      </c>
      <c r="L60" s="44"/>
    </row>
    <row r="61" spans="2:47" s="48" customFormat="1" ht="12.75" x14ac:dyDescent="0.2">
      <c r="B61" s="49"/>
      <c r="D61" s="50" t="s">
        <v>40</v>
      </c>
      <c r="E61" s="51"/>
      <c r="F61" s="51"/>
      <c r="G61" s="51"/>
      <c r="H61" s="51"/>
      <c r="I61" s="51"/>
      <c r="J61" s="52">
        <f>J88</f>
        <v>0</v>
      </c>
      <c r="L61" s="49"/>
    </row>
    <row r="62" spans="2:47" s="48" customFormat="1" ht="12.75" x14ac:dyDescent="0.2">
      <c r="B62" s="49"/>
      <c r="D62" s="50" t="s">
        <v>41</v>
      </c>
      <c r="E62" s="51"/>
      <c r="F62" s="51"/>
      <c r="G62" s="51"/>
      <c r="H62" s="51"/>
      <c r="I62" s="51"/>
      <c r="J62" s="52">
        <f>J110</f>
        <v>0</v>
      </c>
      <c r="L62" s="49"/>
    </row>
    <row r="63" spans="2:47" s="48" customFormat="1" ht="12.75" x14ac:dyDescent="0.2">
      <c r="B63" s="49"/>
      <c r="D63" s="50" t="s">
        <v>42</v>
      </c>
      <c r="E63" s="51"/>
      <c r="F63" s="51"/>
      <c r="G63" s="51"/>
      <c r="H63" s="51"/>
      <c r="I63" s="51"/>
      <c r="J63" s="52">
        <f>J113</f>
        <v>0</v>
      </c>
      <c r="L63" s="49"/>
    </row>
    <row r="64" spans="2:47" s="48" customFormat="1" ht="12.75" x14ac:dyDescent="0.2">
      <c r="B64" s="49"/>
      <c r="D64" s="50" t="s">
        <v>43</v>
      </c>
      <c r="E64" s="51"/>
      <c r="F64" s="51"/>
      <c r="G64" s="51"/>
      <c r="H64" s="51"/>
      <c r="I64" s="51"/>
      <c r="J64" s="52">
        <f>J119</f>
        <v>0</v>
      </c>
      <c r="L64" s="49"/>
    </row>
    <row r="65" spans="2:12" s="43" customFormat="1" x14ac:dyDescent="0.2">
      <c r="B65" s="44"/>
      <c r="D65" s="45" t="s">
        <v>44</v>
      </c>
      <c r="E65" s="46"/>
      <c r="F65" s="46"/>
      <c r="G65" s="46"/>
      <c r="H65" s="46"/>
      <c r="I65" s="46"/>
      <c r="J65" s="47">
        <f>J124</f>
        <v>0</v>
      </c>
      <c r="L65" s="44"/>
    </row>
    <row r="66" spans="2:12" s="48" customFormat="1" ht="12.75" x14ac:dyDescent="0.2">
      <c r="B66" s="49"/>
      <c r="D66" s="50" t="s">
        <v>45</v>
      </c>
      <c r="E66" s="51"/>
      <c r="F66" s="51"/>
      <c r="G66" s="51"/>
      <c r="H66" s="51"/>
      <c r="I66" s="51"/>
      <c r="J66" s="52">
        <f>J125</f>
        <v>0</v>
      </c>
      <c r="L66" s="49"/>
    </row>
    <row r="67" spans="2:12" s="11" customFormat="1" ht="11.25" x14ac:dyDescent="0.2">
      <c r="B67" s="12"/>
      <c r="L67" s="12"/>
    </row>
    <row r="68" spans="2:12" s="11" customFormat="1" ht="11.25" x14ac:dyDescent="0.2"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"/>
    </row>
    <row r="69" spans="2:12" ht="11.25" x14ac:dyDescent="0.2"/>
    <row r="70" spans="2:12" ht="11.25" x14ac:dyDescent="0.2"/>
    <row r="71" spans="2:12" ht="11.25" x14ac:dyDescent="0.2"/>
    <row r="72" spans="2:12" s="11" customFormat="1" ht="11.25" x14ac:dyDescent="0.2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"/>
    </row>
    <row r="73" spans="2:12" s="11" customFormat="1" ht="18" x14ac:dyDescent="0.2">
      <c r="B73" s="12"/>
      <c r="C73" s="6" t="s">
        <v>46</v>
      </c>
      <c r="L73" s="12"/>
    </row>
    <row r="74" spans="2:12" s="11" customFormat="1" ht="11.25" x14ac:dyDescent="0.2">
      <c r="B74" s="12"/>
      <c r="L74" s="12"/>
    </row>
    <row r="75" spans="2:12" s="11" customFormat="1" ht="12.75" x14ac:dyDescent="0.2">
      <c r="B75" s="12"/>
      <c r="C75" s="8" t="s">
        <v>5</v>
      </c>
      <c r="L75" s="12"/>
    </row>
    <row r="76" spans="2:12" s="11" customFormat="1" ht="12.75" x14ac:dyDescent="0.2">
      <c r="B76" s="12"/>
      <c r="E76" s="9" t="str">
        <f>E7</f>
        <v>CHOTEBOR</v>
      </c>
      <c r="F76" s="10"/>
      <c r="G76" s="10"/>
      <c r="H76" s="10"/>
      <c r="L76" s="12"/>
    </row>
    <row r="77" spans="2:12" s="11" customFormat="1" ht="12.75" x14ac:dyDescent="0.2">
      <c r="B77" s="12"/>
      <c r="C77" s="8" t="s">
        <v>6</v>
      </c>
      <c r="L77" s="12"/>
    </row>
    <row r="78" spans="2:12" s="11" customFormat="1" ht="18" customHeight="1" x14ac:dyDescent="0.2">
      <c r="B78" s="12"/>
      <c r="E78" s="13" t="str">
        <f>E9</f>
        <v>IO-02 / SO-02 - AREÁLOVÝ VODOVOD</v>
      </c>
      <c r="F78" s="14"/>
      <c r="G78" s="14"/>
      <c r="H78" s="14"/>
      <c r="L78" s="12"/>
    </row>
    <row r="79" spans="2:12" s="11" customFormat="1" ht="11.25" x14ac:dyDescent="0.2">
      <c r="B79" s="12"/>
      <c r="L79" s="12"/>
    </row>
    <row r="80" spans="2:12" s="11" customFormat="1" ht="12.75" x14ac:dyDescent="0.2">
      <c r="B80" s="12"/>
      <c r="C80" s="8" t="s">
        <v>11</v>
      </c>
      <c r="F80" s="15" t="str">
        <f>F12</f>
        <v xml:space="preserve"> </v>
      </c>
      <c r="I80" s="8" t="s">
        <v>13</v>
      </c>
      <c r="J80" s="16" t="str">
        <f>IF(J12="","",J12)</f>
        <v>29. 7. 2022</v>
      </c>
      <c r="L80" s="12"/>
    </row>
    <row r="81" spans="2:65" s="11" customFormat="1" ht="11.25" x14ac:dyDescent="0.2">
      <c r="B81" s="12"/>
      <c r="L81" s="12"/>
    </row>
    <row r="82" spans="2:65" s="11" customFormat="1" ht="12.75" x14ac:dyDescent="0.2">
      <c r="B82" s="12"/>
      <c r="C82" s="8" t="s">
        <v>14</v>
      </c>
      <c r="F82" s="15" t="str">
        <f>E15</f>
        <v xml:space="preserve"> </v>
      </c>
      <c r="I82" s="8" t="s">
        <v>18</v>
      </c>
      <c r="J82" s="39" t="str">
        <f>E21</f>
        <v xml:space="preserve"> </v>
      </c>
      <c r="L82" s="12"/>
    </row>
    <row r="83" spans="2:65" s="11" customFormat="1" ht="12.75" x14ac:dyDescent="0.2">
      <c r="B83" s="12"/>
      <c r="C83" s="8" t="s">
        <v>17</v>
      </c>
      <c r="F83" s="15" t="str">
        <f>IF(E18="","",E18)</f>
        <v xml:space="preserve"> </v>
      </c>
      <c r="I83" s="8" t="s">
        <v>19</v>
      </c>
      <c r="J83" s="39" t="str">
        <f>E24</f>
        <v xml:space="preserve"> </v>
      </c>
      <c r="L83" s="12"/>
    </row>
    <row r="84" spans="2:65" s="11" customFormat="1" ht="11.25" x14ac:dyDescent="0.2">
      <c r="B84" s="12"/>
      <c r="L84" s="12"/>
    </row>
    <row r="85" spans="2:65" s="53" customFormat="1" ht="24" x14ac:dyDescent="0.2">
      <c r="B85" s="54"/>
      <c r="C85" s="55" t="s">
        <v>47</v>
      </c>
      <c r="D85" s="56" t="s">
        <v>48</v>
      </c>
      <c r="E85" s="56" t="s">
        <v>49</v>
      </c>
      <c r="F85" s="56" t="s">
        <v>50</v>
      </c>
      <c r="G85" s="56" t="s">
        <v>51</v>
      </c>
      <c r="H85" s="56" t="s">
        <v>52</v>
      </c>
      <c r="I85" s="56" t="s">
        <v>53</v>
      </c>
      <c r="J85" s="56" t="s">
        <v>36</v>
      </c>
      <c r="K85" s="57" t="s">
        <v>54</v>
      </c>
      <c r="L85" s="54"/>
      <c r="M85" s="58" t="s">
        <v>9</v>
      </c>
      <c r="N85" s="59" t="s">
        <v>25</v>
      </c>
      <c r="O85" s="59" t="s">
        <v>55</v>
      </c>
      <c r="P85" s="59" t="s">
        <v>56</v>
      </c>
      <c r="Q85" s="59" t="s">
        <v>57</v>
      </c>
      <c r="R85" s="59" t="s">
        <v>58</v>
      </c>
      <c r="S85" s="59" t="s">
        <v>59</v>
      </c>
      <c r="T85" s="60" t="s">
        <v>60</v>
      </c>
    </row>
    <row r="86" spans="2:65" s="11" customFormat="1" ht="15.75" x14ac:dyDescent="0.25">
      <c r="B86" s="12"/>
      <c r="C86" s="61" t="s">
        <v>61</v>
      </c>
      <c r="J86" s="62">
        <f>BK86</f>
        <v>0</v>
      </c>
      <c r="L86" s="12"/>
      <c r="M86" s="63"/>
      <c r="N86" s="21"/>
      <c r="O86" s="21"/>
      <c r="P86" s="64">
        <f>P87+P124</f>
        <v>131.613192</v>
      </c>
      <c r="Q86" s="21"/>
      <c r="R86" s="64">
        <f>R87+R124</f>
        <v>24.021820000000002</v>
      </c>
      <c r="S86" s="21"/>
      <c r="T86" s="65">
        <f>T87+T124</f>
        <v>0</v>
      </c>
      <c r="AT86" s="2" t="s">
        <v>62</v>
      </c>
      <c r="AU86" s="2" t="s">
        <v>38</v>
      </c>
      <c r="BK86" s="66">
        <f>BK87+BK124</f>
        <v>0</v>
      </c>
    </row>
    <row r="87" spans="2:65" s="67" customFormat="1" x14ac:dyDescent="0.2">
      <c r="B87" s="68"/>
      <c r="D87" s="69" t="s">
        <v>62</v>
      </c>
      <c r="E87" s="70" t="s">
        <v>63</v>
      </c>
      <c r="F87" s="70" t="s">
        <v>64</v>
      </c>
      <c r="J87" s="71">
        <f>BK87</f>
        <v>0</v>
      </c>
      <c r="L87" s="68"/>
      <c r="M87" s="72"/>
      <c r="P87" s="73">
        <f>P88+P110+P113+P119</f>
        <v>126.48724899999999</v>
      </c>
      <c r="R87" s="73">
        <f>R88+R110+R113+R119</f>
        <v>24.012060000000002</v>
      </c>
      <c r="T87" s="74">
        <f>T88+T110+T113+T119</f>
        <v>0</v>
      </c>
      <c r="AR87" s="69" t="s">
        <v>65</v>
      </c>
      <c r="AT87" s="75" t="s">
        <v>62</v>
      </c>
      <c r="AU87" s="75" t="s">
        <v>66</v>
      </c>
      <c r="AY87" s="69" t="s">
        <v>67</v>
      </c>
      <c r="BK87" s="76">
        <f>BK88+BK110+BK113+BK119</f>
        <v>0</v>
      </c>
    </row>
    <row r="88" spans="2:65" s="67" customFormat="1" ht="12.75" x14ac:dyDescent="0.2">
      <c r="B88" s="68"/>
      <c r="D88" s="69" t="s">
        <v>62</v>
      </c>
      <c r="E88" s="77" t="s">
        <v>65</v>
      </c>
      <c r="F88" s="77" t="s">
        <v>68</v>
      </c>
      <c r="J88" s="78">
        <f>BK88</f>
        <v>0</v>
      </c>
      <c r="L88" s="68"/>
      <c r="M88" s="72"/>
      <c r="P88" s="73">
        <f>SUM(P89:P109)</f>
        <v>114.24019999999999</v>
      </c>
      <c r="R88" s="73">
        <f>SUM(R89:R109)</f>
        <v>23.998800000000003</v>
      </c>
      <c r="T88" s="74">
        <f>SUM(T89:T109)</f>
        <v>0</v>
      </c>
      <c r="AR88" s="69" t="s">
        <v>65</v>
      </c>
      <c r="AT88" s="75" t="s">
        <v>62</v>
      </c>
      <c r="AU88" s="75" t="s">
        <v>65</v>
      </c>
      <c r="AY88" s="69" t="s">
        <v>67</v>
      </c>
      <c r="BK88" s="76">
        <f>SUM(BK89:BK109)</f>
        <v>0</v>
      </c>
    </row>
    <row r="89" spans="2:65" s="11" customFormat="1" ht="24" x14ac:dyDescent="0.2">
      <c r="B89" s="12"/>
      <c r="C89" s="79" t="s">
        <v>65</v>
      </c>
      <c r="D89" s="79" t="s">
        <v>69</v>
      </c>
      <c r="E89" s="80" t="s">
        <v>70</v>
      </c>
      <c r="F89" s="81" t="s">
        <v>71</v>
      </c>
      <c r="G89" s="82" t="s">
        <v>72</v>
      </c>
      <c r="H89" s="83">
        <v>38</v>
      </c>
      <c r="I89" s="84"/>
      <c r="J89" s="84">
        <f>ROUND(I89*H89,2)</f>
        <v>0</v>
      </c>
      <c r="K89" s="81" t="s">
        <v>73</v>
      </c>
      <c r="L89" s="12"/>
      <c r="M89" s="85" t="s">
        <v>9</v>
      </c>
      <c r="N89" s="86" t="s">
        <v>26</v>
      </c>
      <c r="O89" s="87">
        <v>1.1850000000000001</v>
      </c>
      <c r="P89" s="87">
        <f>O89*H89</f>
        <v>45.03</v>
      </c>
      <c r="Q89" s="87">
        <v>0</v>
      </c>
      <c r="R89" s="87">
        <f>Q89*H89</f>
        <v>0</v>
      </c>
      <c r="S89" s="87">
        <v>0</v>
      </c>
      <c r="T89" s="88">
        <f>S89*H89</f>
        <v>0</v>
      </c>
      <c r="AR89" s="89" t="s">
        <v>74</v>
      </c>
      <c r="AT89" s="89" t="s">
        <v>69</v>
      </c>
      <c r="AU89" s="89" t="s">
        <v>1</v>
      </c>
      <c r="AY89" s="2" t="s">
        <v>67</v>
      </c>
      <c r="BE89" s="90">
        <f>IF(N89="základní",J89,0)</f>
        <v>0</v>
      </c>
      <c r="BF89" s="90">
        <f>IF(N89="snížená",J89,0)</f>
        <v>0</v>
      </c>
      <c r="BG89" s="90">
        <f>IF(N89="zákl. přenesená",J89,0)</f>
        <v>0</v>
      </c>
      <c r="BH89" s="90">
        <f>IF(N89="sníž. přenesená",J89,0)</f>
        <v>0</v>
      </c>
      <c r="BI89" s="90">
        <f>IF(N89="nulová",J89,0)</f>
        <v>0</v>
      </c>
      <c r="BJ89" s="2" t="s">
        <v>65</v>
      </c>
      <c r="BK89" s="90">
        <f>ROUND(I89*H89,2)</f>
        <v>0</v>
      </c>
      <c r="BL89" s="2" t="s">
        <v>74</v>
      </c>
      <c r="BM89" s="89" t="s">
        <v>75</v>
      </c>
    </row>
    <row r="90" spans="2:65" s="11" customFormat="1" ht="11.25" x14ac:dyDescent="0.2">
      <c r="B90" s="12"/>
      <c r="D90" s="91" t="s">
        <v>76</v>
      </c>
      <c r="F90" s="92" t="s">
        <v>77</v>
      </c>
      <c r="L90" s="12"/>
      <c r="M90" s="93"/>
      <c r="T90" s="94"/>
      <c r="AT90" s="2" t="s">
        <v>76</v>
      </c>
      <c r="AU90" s="2" t="s">
        <v>1</v>
      </c>
    </row>
    <row r="91" spans="2:65" s="11" customFormat="1" ht="24" x14ac:dyDescent="0.2">
      <c r="B91" s="12"/>
      <c r="C91" s="79" t="s">
        <v>1</v>
      </c>
      <c r="D91" s="79" t="s">
        <v>69</v>
      </c>
      <c r="E91" s="80" t="s">
        <v>78</v>
      </c>
      <c r="F91" s="81" t="s">
        <v>79</v>
      </c>
      <c r="G91" s="82" t="s">
        <v>80</v>
      </c>
      <c r="H91" s="83">
        <v>70</v>
      </c>
      <c r="I91" s="84"/>
      <c r="J91" s="84">
        <f>ROUND(I91*H91,2)</f>
        <v>0</v>
      </c>
      <c r="K91" s="81" t="s">
        <v>73</v>
      </c>
      <c r="L91" s="12"/>
      <c r="M91" s="85" t="s">
        <v>9</v>
      </c>
      <c r="N91" s="86" t="s">
        <v>26</v>
      </c>
      <c r="O91" s="87">
        <v>0.23599999999999999</v>
      </c>
      <c r="P91" s="87">
        <f>O91*H91</f>
        <v>16.52</v>
      </c>
      <c r="Q91" s="87">
        <v>8.4000000000000003E-4</v>
      </c>
      <c r="R91" s="87">
        <f>Q91*H91</f>
        <v>5.8800000000000005E-2</v>
      </c>
      <c r="S91" s="87">
        <v>0</v>
      </c>
      <c r="T91" s="88">
        <f>S91*H91</f>
        <v>0</v>
      </c>
      <c r="AR91" s="89" t="s">
        <v>74</v>
      </c>
      <c r="AT91" s="89" t="s">
        <v>69</v>
      </c>
      <c r="AU91" s="89" t="s">
        <v>1</v>
      </c>
      <c r="AY91" s="2" t="s">
        <v>67</v>
      </c>
      <c r="BE91" s="90">
        <f>IF(N91="základní",J91,0)</f>
        <v>0</v>
      </c>
      <c r="BF91" s="90">
        <f>IF(N91="snížená",J91,0)</f>
        <v>0</v>
      </c>
      <c r="BG91" s="90">
        <f>IF(N91="zákl. přenesená",J91,0)</f>
        <v>0</v>
      </c>
      <c r="BH91" s="90">
        <f>IF(N91="sníž. přenesená",J91,0)</f>
        <v>0</v>
      </c>
      <c r="BI91" s="90">
        <f>IF(N91="nulová",J91,0)</f>
        <v>0</v>
      </c>
      <c r="BJ91" s="2" t="s">
        <v>65</v>
      </c>
      <c r="BK91" s="90">
        <f>ROUND(I91*H91,2)</f>
        <v>0</v>
      </c>
      <c r="BL91" s="2" t="s">
        <v>74</v>
      </c>
      <c r="BM91" s="89" t="s">
        <v>81</v>
      </c>
    </row>
    <row r="92" spans="2:65" s="11" customFormat="1" ht="11.25" x14ac:dyDescent="0.2">
      <c r="B92" s="12"/>
      <c r="D92" s="91" t="s">
        <v>76</v>
      </c>
      <c r="F92" s="92" t="s">
        <v>82</v>
      </c>
      <c r="L92" s="12"/>
      <c r="M92" s="93"/>
      <c r="T92" s="94"/>
      <c r="AT92" s="2" t="s">
        <v>76</v>
      </c>
      <c r="AU92" s="2" t="s">
        <v>1</v>
      </c>
    </row>
    <row r="93" spans="2:65" s="11" customFormat="1" ht="24" x14ac:dyDescent="0.2">
      <c r="B93" s="12"/>
      <c r="C93" s="79" t="s">
        <v>83</v>
      </c>
      <c r="D93" s="79" t="s">
        <v>69</v>
      </c>
      <c r="E93" s="80" t="s">
        <v>84</v>
      </c>
      <c r="F93" s="81" t="s">
        <v>85</v>
      </c>
      <c r="G93" s="82" t="s">
        <v>80</v>
      </c>
      <c r="H93" s="83">
        <v>70</v>
      </c>
      <c r="I93" s="84"/>
      <c r="J93" s="84">
        <f>ROUND(I93*H93,2)</f>
        <v>0</v>
      </c>
      <c r="K93" s="81" t="s">
        <v>73</v>
      </c>
      <c r="L93" s="12"/>
      <c r="M93" s="85" t="s">
        <v>9</v>
      </c>
      <c r="N93" s="86" t="s">
        <v>26</v>
      </c>
      <c r="O93" s="87">
        <v>0.216</v>
      </c>
      <c r="P93" s="87">
        <f>O93*H93</f>
        <v>15.12</v>
      </c>
      <c r="Q93" s="87">
        <v>0</v>
      </c>
      <c r="R93" s="87">
        <f>Q93*H93</f>
        <v>0</v>
      </c>
      <c r="S93" s="87">
        <v>0</v>
      </c>
      <c r="T93" s="88">
        <f>S93*H93</f>
        <v>0</v>
      </c>
      <c r="AR93" s="89" t="s">
        <v>74</v>
      </c>
      <c r="AT93" s="89" t="s">
        <v>69</v>
      </c>
      <c r="AU93" s="89" t="s">
        <v>1</v>
      </c>
      <c r="AY93" s="2" t="s">
        <v>67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2" t="s">
        <v>65</v>
      </c>
      <c r="BK93" s="90">
        <f>ROUND(I93*H93,2)</f>
        <v>0</v>
      </c>
      <c r="BL93" s="2" t="s">
        <v>74</v>
      </c>
      <c r="BM93" s="89" t="s">
        <v>86</v>
      </c>
    </row>
    <row r="94" spans="2:65" s="11" customFormat="1" ht="11.25" x14ac:dyDescent="0.2">
      <c r="B94" s="12"/>
      <c r="D94" s="91" t="s">
        <v>76</v>
      </c>
      <c r="F94" s="92" t="s">
        <v>87</v>
      </c>
      <c r="L94" s="12"/>
      <c r="M94" s="93"/>
      <c r="T94" s="94"/>
      <c r="AT94" s="2" t="s">
        <v>76</v>
      </c>
      <c r="AU94" s="2" t="s">
        <v>1</v>
      </c>
    </row>
    <row r="95" spans="2:65" s="11" customFormat="1" ht="36" x14ac:dyDescent="0.2">
      <c r="B95" s="12"/>
      <c r="C95" s="79" t="s">
        <v>74</v>
      </c>
      <c r="D95" s="79" t="s">
        <v>69</v>
      </c>
      <c r="E95" s="80" t="s">
        <v>88</v>
      </c>
      <c r="F95" s="81" t="s">
        <v>89</v>
      </c>
      <c r="G95" s="82" t="s">
        <v>72</v>
      </c>
      <c r="H95" s="83">
        <v>12.6</v>
      </c>
      <c r="I95" s="84"/>
      <c r="J95" s="84">
        <f>ROUND(I95*H95,2)</f>
        <v>0</v>
      </c>
      <c r="K95" s="81" t="s">
        <v>73</v>
      </c>
      <c r="L95" s="12"/>
      <c r="M95" s="85" t="s">
        <v>9</v>
      </c>
      <c r="N95" s="86" t="s">
        <v>26</v>
      </c>
      <c r="O95" s="87">
        <v>8.6999999999999994E-2</v>
      </c>
      <c r="P95" s="87">
        <f>O95*H95</f>
        <v>1.0961999999999998</v>
      </c>
      <c r="Q95" s="87">
        <v>0</v>
      </c>
      <c r="R95" s="87">
        <f>Q95*H95</f>
        <v>0</v>
      </c>
      <c r="S95" s="87">
        <v>0</v>
      </c>
      <c r="T95" s="88">
        <f>S95*H95</f>
        <v>0</v>
      </c>
      <c r="AR95" s="89" t="s">
        <v>74</v>
      </c>
      <c r="AT95" s="89" t="s">
        <v>69</v>
      </c>
      <c r="AU95" s="89" t="s">
        <v>1</v>
      </c>
      <c r="AY95" s="2" t="s">
        <v>67</v>
      </c>
      <c r="BE95" s="90">
        <f>IF(N95="základní",J95,0)</f>
        <v>0</v>
      </c>
      <c r="BF95" s="90">
        <f>IF(N95="snížená",J95,0)</f>
        <v>0</v>
      </c>
      <c r="BG95" s="90">
        <f>IF(N95="zákl. přenesená",J95,0)</f>
        <v>0</v>
      </c>
      <c r="BH95" s="90">
        <f>IF(N95="sníž. přenesená",J95,0)</f>
        <v>0</v>
      </c>
      <c r="BI95" s="90">
        <f>IF(N95="nulová",J95,0)</f>
        <v>0</v>
      </c>
      <c r="BJ95" s="2" t="s">
        <v>65</v>
      </c>
      <c r="BK95" s="90">
        <f>ROUND(I95*H95,2)</f>
        <v>0</v>
      </c>
      <c r="BL95" s="2" t="s">
        <v>74</v>
      </c>
      <c r="BM95" s="89" t="s">
        <v>90</v>
      </c>
    </row>
    <row r="96" spans="2:65" s="11" customFormat="1" ht="11.25" x14ac:dyDescent="0.2">
      <c r="B96" s="12"/>
      <c r="D96" s="91" t="s">
        <v>76</v>
      </c>
      <c r="F96" s="92" t="s">
        <v>91</v>
      </c>
      <c r="L96" s="12"/>
      <c r="M96" s="93"/>
      <c r="T96" s="94"/>
      <c r="AT96" s="2" t="s">
        <v>76</v>
      </c>
      <c r="AU96" s="2" t="s">
        <v>1</v>
      </c>
    </row>
    <row r="97" spans="2:65" s="11" customFormat="1" ht="36" x14ac:dyDescent="0.2">
      <c r="B97" s="12"/>
      <c r="C97" s="79" t="s">
        <v>92</v>
      </c>
      <c r="D97" s="79" t="s">
        <v>69</v>
      </c>
      <c r="E97" s="80" t="s">
        <v>93</v>
      </c>
      <c r="F97" s="81" t="s">
        <v>94</v>
      </c>
      <c r="G97" s="82" t="s">
        <v>72</v>
      </c>
      <c r="H97" s="83">
        <v>63</v>
      </c>
      <c r="I97" s="84"/>
      <c r="J97" s="84">
        <f>ROUND(I97*H97,2)</f>
        <v>0</v>
      </c>
      <c r="K97" s="81" t="s">
        <v>73</v>
      </c>
      <c r="L97" s="12"/>
      <c r="M97" s="85" t="s">
        <v>9</v>
      </c>
      <c r="N97" s="86" t="s">
        <v>26</v>
      </c>
      <c r="O97" s="87">
        <v>5.0000000000000001E-3</v>
      </c>
      <c r="P97" s="87">
        <f>O97*H97</f>
        <v>0.315</v>
      </c>
      <c r="Q97" s="87">
        <v>0</v>
      </c>
      <c r="R97" s="87">
        <f>Q97*H97</f>
        <v>0</v>
      </c>
      <c r="S97" s="87">
        <v>0</v>
      </c>
      <c r="T97" s="88">
        <f>S97*H97</f>
        <v>0</v>
      </c>
      <c r="AR97" s="89" t="s">
        <v>74</v>
      </c>
      <c r="AT97" s="89" t="s">
        <v>69</v>
      </c>
      <c r="AU97" s="89" t="s">
        <v>1</v>
      </c>
      <c r="AY97" s="2" t="s">
        <v>67</v>
      </c>
      <c r="BE97" s="90">
        <f>IF(N97="základní",J97,0)</f>
        <v>0</v>
      </c>
      <c r="BF97" s="90">
        <f>IF(N97="snížená",J97,0)</f>
        <v>0</v>
      </c>
      <c r="BG97" s="90">
        <f>IF(N97="zákl. přenesená",J97,0)</f>
        <v>0</v>
      </c>
      <c r="BH97" s="90">
        <f>IF(N97="sníž. přenesená",J97,0)</f>
        <v>0</v>
      </c>
      <c r="BI97" s="90">
        <f>IF(N97="nulová",J97,0)</f>
        <v>0</v>
      </c>
      <c r="BJ97" s="2" t="s">
        <v>65</v>
      </c>
      <c r="BK97" s="90">
        <f>ROUND(I97*H97,2)</f>
        <v>0</v>
      </c>
      <c r="BL97" s="2" t="s">
        <v>74</v>
      </c>
      <c r="BM97" s="89" t="s">
        <v>95</v>
      </c>
    </row>
    <row r="98" spans="2:65" s="11" customFormat="1" ht="11.25" x14ac:dyDescent="0.2">
      <c r="B98" s="12"/>
      <c r="D98" s="91" t="s">
        <v>76</v>
      </c>
      <c r="F98" s="92" t="s">
        <v>96</v>
      </c>
      <c r="L98" s="12"/>
      <c r="M98" s="93"/>
      <c r="T98" s="94"/>
      <c r="AT98" s="2" t="s">
        <v>76</v>
      </c>
      <c r="AU98" s="2" t="s">
        <v>1</v>
      </c>
    </row>
    <row r="99" spans="2:65" s="11" customFormat="1" ht="24" x14ac:dyDescent="0.2">
      <c r="B99" s="12"/>
      <c r="C99" s="79" t="s">
        <v>97</v>
      </c>
      <c r="D99" s="79" t="s">
        <v>69</v>
      </c>
      <c r="E99" s="80" t="s">
        <v>98</v>
      </c>
      <c r="F99" s="81" t="s">
        <v>99</v>
      </c>
      <c r="G99" s="82" t="s">
        <v>72</v>
      </c>
      <c r="H99" s="83">
        <v>12.6</v>
      </c>
      <c r="I99" s="84"/>
      <c r="J99" s="84">
        <f>ROUND(I99*H99,2)</f>
        <v>0</v>
      </c>
      <c r="K99" s="81" t="s">
        <v>73</v>
      </c>
      <c r="L99" s="12"/>
      <c r="M99" s="85" t="s">
        <v>9</v>
      </c>
      <c r="N99" s="86" t="s">
        <v>26</v>
      </c>
      <c r="O99" s="87">
        <v>0.19700000000000001</v>
      </c>
      <c r="P99" s="87">
        <f>O99*H99</f>
        <v>2.4822000000000002</v>
      </c>
      <c r="Q99" s="87">
        <v>0</v>
      </c>
      <c r="R99" s="87">
        <f>Q99*H99</f>
        <v>0</v>
      </c>
      <c r="S99" s="87">
        <v>0</v>
      </c>
      <c r="T99" s="88">
        <f>S99*H99</f>
        <v>0</v>
      </c>
      <c r="AR99" s="89" t="s">
        <v>74</v>
      </c>
      <c r="AT99" s="89" t="s">
        <v>69</v>
      </c>
      <c r="AU99" s="89" t="s">
        <v>1</v>
      </c>
      <c r="AY99" s="2" t="s">
        <v>67</v>
      </c>
      <c r="BE99" s="90">
        <f>IF(N99="základní",J99,0)</f>
        <v>0</v>
      </c>
      <c r="BF99" s="90">
        <f>IF(N99="snížená",J99,0)</f>
        <v>0</v>
      </c>
      <c r="BG99" s="90">
        <f>IF(N99="zákl. přenesená",J99,0)</f>
        <v>0</v>
      </c>
      <c r="BH99" s="90">
        <f>IF(N99="sníž. přenesená",J99,0)</f>
        <v>0</v>
      </c>
      <c r="BI99" s="90">
        <f>IF(N99="nulová",J99,0)</f>
        <v>0</v>
      </c>
      <c r="BJ99" s="2" t="s">
        <v>65</v>
      </c>
      <c r="BK99" s="90">
        <f>ROUND(I99*H99,2)</f>
        <v>0</v>
      </c>
      <c r="BL99" s="2" t="s">
        <v>74</v>
      </c>
      <c r="BM99" s="89" t="s">
        <v>100</v>
      </c>
    </row>
    <row r="100" spans="2:65" s="11" customFormat="1" ht="11.25" x14ac:dyDescent="0.2">
      <c r="B100" s="12"/>
      <c r="D100" s="91" t="s">
        <v>76</v>
      </c>
      <c r="F100" s="92" t="s">
        <v>101</v>
      </c>
      <c r="L100" s="12"/>
      <c r="M100" s="93"/>
      <c r="T100" s="94"/>
      <c r="AT100" s="2" t="s">
        <v>76</v>
      </c>
      <c r="AU100" s="2" t="s">
        <v>1</v>
      </c>
    </row>
    <row r="101" spans="2:65" s="11" customFormat="1" ht="24" x14ac:dyDescent="0.2">
      <c r="B101" s="12"/>
      <c r="C101" s="79" t="s">
        <v>102</v>
      </c>
      <c r="D101" s="79" t="s">
        <v>69</v>
      </c>
      <c r="E101" s="80" t="s">
        <v>103</v>
      </c>
      <c r="F101" s="81" t="s">
        <v>104</v>
      </c>
      <c r="G101" s="82" t="s">
        <v>72</v>
      </c>
      <c r="H101" s="83">
        <v>25.4</v>
      </c>
      <c r="I101" s="84"/>
      <c r="J101" s="84">
        <f>ROUND(I101*H101,2)</f>
        <v>0</v>
      </c>
      <c r="K101" s="81" t="s">
        <v>73</v>
      </c>
      <c r="L101" s="12"/>
      <c r="M101" s="85" t="s">
        <v>9</v>
      </c>
      <c r="N101" s="86" t="s">
        <v>26</v>
      </c>
      <c r="O101" s="87">
        <v>0.85399999999999998</v>
      </c>
      <c r="P101" s="87">
        <f>O101*H101</f>
        <v>21.691599999999998</v>
      </c>
      <c r="Q101" s="87">
        <v>0</v>
      </c>
      <c r="R101" s="87">
        <f>Q101*H101</f>
        <v>0</v>
      </c>
      <c r="S101" s="87">
        <v>0</v>
      </c>
      <c r="T101" s="88">
        <f>S101*H101</f>
        <v>0</v>
      </c>
      <c r="AR101" s="89" t="s">
        <v>74</v>
      </c>
      <c r="AT101" s="89" t="s">
        <v>69</v>
      </c>
      <c r="AU101" s="89" t="s">
        <v>1</v>
      </c>
      <c r="AY101" s="2" t="s">
        <v>67</v>
      </c>
      <c r="BE101" s="90">
        <f>IF(N101="základní",J101,0)</f>
        <v>0</v>
      </c>
      <c r="BF101" s="90">
        <f>IF(N101="snížená",J101,0)</f>
        <v>0</v>
      </c>
      <c r="BG101" s="90">
        <f>IF(N101="zákl. přenesená",J101,0)</f>
        <v>0</v>
      </c>
      <c r="BH101" s="90">
        <f>IF(N101="sníž. přenesená",J101,0)</f>
        <v>0</v>
      </c>
      <c r="BI101" s="90">
        <f>IF(N101="nulová",J101,0)</f>
        <v>0</v>
      </c>
      <c r="BJ101" s="2" t="s">
        <v>65</v>
      </c>
      <c r="BK101" s="90">
        <f>ROUND(I101*H101,2)</f>
        <v>0</v>
      </c>
      <c r="BL101" s="2" t="s">
        <v>74</v>
      </c>
      <c r="BM101" s="89" t="s">
        <v>105</v>
      </c>
    </row>
    <row r="102" spans="2:65" s="11" customFormat="1" ht="11.25" x14ac:dyDescent="0.2">
      <c r="B102" s="12"/>
      <c r="D102" s="91" t="s">
        <v>76</v>
      </c>
      <c r="F102" s="92" t="s">
        <v>106</v>
      </c>
      <c r="L102" s="12"/>
      <c r="M102" s="93"/>
      <c r="T102" s="94"/>
      <c r="AT102" s="2" t="s">
        <v>76</v>
      </c>
      <c r="AU102" s="2" t="s">
        <v>1</v>
      </c>
    </row>
    <row r="103" spans="2:65" s="11" customFormat="1" ht="24" x14ac:dyDescent="0.2">
      <c r="B103" s="12"/>
      <c r="C103" s="79" t="s">
        <v>107</v>
      </c>
      <c r="D103" s="79" t="s">
        <v>69</v>
      </c>
      <c r="E103" s="80" t="s">
        <v>108</v>
      </c>
      <c r="F103" s="81" t="s">
        <v>109</v>
      </c>
      <c r="G103" s="82" t="s">
        <v>72</v>
      </c>
      <c r="H103" s="83">
        <v>25.4</v>
      </c>
      <c r="I103" s="84"/>
      <c r="J103" s="84">
        <f>ROUND(I103*H103,2)</f>
        <v>0</v>
      </c>
      <c r="K103" s="81" t="s">
        <v>73</v>
      </c>
      <c r="L103" s="12"/>
      <c r="M103" s="85" t="s">
        <v>9</v>
      </c>
      <c r="N103" s="86" t="s">
        <v>26</v>
      </c>
      <c r="O103" s="87">
        <v>0.32800000000000001</v>
      </c>
      <c r="P103" s="87">
        <f>O103*H103</f>
        <v>8.3311999999999991</v>
      </c>
      <c r="Q103" s="87">
        <v>0</v>
      </c>
      <c r="R103" s="87">
        <f>Q103*H103</f>
        <v>0</v>
      </c>
      <c r="S103" s="87">
        <v>0</v>
      </c>
      <c r="T103" s="88">
        <f>S103*H103</f>
        <v>0</v>
      </c>
      <c r="AR103" s="89" t="s">
        <v>74</v>
      </c>
      <c r="AT103" s="89" t="s">
        <v>69</v>
      </c>
      <c r="AU103" s="89" t="s">
        <v>1</v>
      </c>
      <c r="AY103" s="2" t="s">
        <v>67</v>
      </c>
      <c r="BE103" s="90">
        <f>IF(N103="základní",J103,0)</f>
        <v>0</v>
      </c>
      <c r="BF103" s="90">
        <f>IF(N103="snížená",J103,0)</f>
        <v>0</v>
      </c>
      <c r="BG103" s="90">
        <f>IF(N103="zákl. přenesená",J103,0)</f>
        <v>0</v>
      </c>
      <c r="BH103" s="90">
        <f>IF(N103="sníž. přenesená",J103,0)</f>
        <v>0</v>
      </c>
      <c r="BI103" s="90">
        <f>IF(N103="nulová",J103,0)</f>
        <v>0</v>
      </c>
      <c r="BJ103" s="2" t="s">
        <v>65</v>
      </c>
      <c r="BK103" s="90">
        <f>ROUND(I103*H103,2)</f>
        <v>0</v>
      </c>
      <c r="BL103" s="2" t="s">
        <v>74</v>
      </c>
      <c r="BM103" s="89" t="s">
        <v>110</v>
      </c>
    </row>
    <row r="104" spans="2:65" s="11" customFormat="1" ht="11.25" x14ac:dyDescent="0.2">
      <c r="B104" s="12"/>
      <c r="D104" s="91" t="s">
        <v>76</v>
      </c>
      <c r="F104" s="92" t="s">
        <v>111</v>
      </c>
      <c r="L104" s="12"/>
      <c r="M104" s="93"/>
      <c r="T104" s="94"/>
      <c r="AT104" s="2" t="s">
        <v>76</v>
      </c>
      <c r="AU104" s="2" t="s">
        <v>1</v>
      </c>
    </row>
    <row r="105" spans="2:65" s="11" customFormat="1" ht="36" x14ac:dyDescent="0.2">
      <c r="B105" s="12"/>
      <c r="C105" s="79" t="s">
        <v>112</v>
      </c>
      <c r="D105" s="79" t="s">
        <v>69</v>
      </c>
      <c r="E105" s="80" t="s">
        <v>113</v>
      </c>
      <c r="F105" s="81" t="s">
        <v>114</v>
      </c>
      <c r="G105" s="82" t="s">
        <v>72</v>
      </c>
      <c r="H105" s="83">
        <v>8.4</v>
      </c>
      <c r="I105" s="84"/>
      <c r="J105" s="84">
        <f>ROUND(I105*H105,2)</f>
        <v>0</v>
      </c>
      <c r="K105" s="81" t="s">
        <v>73</v>
      </c>
      <c r="L105" s="12"/>
      <c r="M105" s="85" t="s">
        <v>9</v>
      </c>
      <c r="N105" s="86" t="s">
        <v>26</v>
      </c>
      <c r="O105" s="87">
        <v>0.435</v>
      </c>
      <c r="P105" s="87">
        <f>O105*H105</f>
        <v>3.6539999999999999</v>
      </c>
      <c r="Q105" s="87">
        <v>0</v>
      </c>
      <c r="R105" s="87">
        <f>Q105*H105</f>
        <v>0</v>
      </c>
      <c r="S105" s="87">
        <v>0</v>
      </c>
      <c r="T105" s="88">
        <f>S105*H105</f>
        <v>0</v>
      </c>
      <c r="AR105" s="89" t="s">
        <v>74</v>
      </c>
      <c r="AT105" s="89" t="s">
        <v>69</v>
      </c>
      <c r="AU105" s="89" t="s">
        <v>1</v>
      </c>
      <c r="AY105" s="2" t="s">
        <v>67</v>
      </c>
      <c r="BE105" s="90">
        <f>IF(N105="základní",J105,0)</f>
        <v>0</v>
      </c>
      <c r="BF105" s="90">
        <f>IF(N105="snížená",J105,0)</f>
        <v>0</v>
      </c>
      <c r="BG105" s="90">
        <f>IF(N105="zákl. přenesená",J105,0)</f>
        <v>0</v>
      </c>
      <c r="BH105" s="90">
        <f>IF(N105="sníž. přenesená",J105,0)</f>
        <v>0</v>
      </c>
      <c r="BI105" s="90">
        <f>IF(N105="nulová",J105,0)</f>
        <v>0</v>
      </c>
      <c r="BJ105" s="2" t="s">
        <v>65</v>
      </c>
      <c r="BK105" s="90">
        <f>ROUND(I105*H105,2)</f>
        <v>0</v>
      </c>
      <c r="BL105" s="2" t="s">
        <v>74</v>
      </c>
      <c r="BM105" s="89" t="s">
        <v>115</v>
      </c>
    </row>
    <row r="106" spans="2:65" s="11" customFormat="1" ht="11.25" x14ac:dyDescent="0.2">
      <c r="B106" s="12"/>
      <c r="D106" s="91" t="s">
        <v>76</v>
      </c>
      <c r="F106" s="92" t="s">
        <v>116</v>
      </c>
      <c r="L106" s="12"/>
      <c r="M106" s="93"/>
      <c r="T106" s="94"/>
      <c r="AT106" s="2" t="s">
        <v>76</v>
      </c>
      <c r="AU106" s="2" t="s">
        <v>1</v>
      </c>
    </row>
    <row r="107" spans="2:65" s="11" customFormat="1" ht="12" x14ac:dyDescent="0.2">
      <c r="B107" s="12"/>
      <c r="C107" s="95" t="s">
        <v>117</v>
      </c>
      <c r="D107" s="95" t="s">
        <v>118</v>
      </c>
      <c r="E107" s="96" t="s">
        <v>119</v>
      </c>
      <c r="F107" s="97" t="s">
        <v>120</v>
      </c>
      <c r="G107" s="98" t="s">
        <v>121</v>
      </c>
      <c r="H107" s="99">
        <v>23.94</v>
      </c>
      <c r="I107" s="100"/>
      <c r="J107" s="100">
        <f>ROUND(I107*H107,2)</f>
        <v>0</v>
      </c>
      <c r="K107" s="97" t="s">
        <v>73</v>
      </c>
      <c r="L107" s="101"/>
      <c r="M107" s="102" t="s">
        <v>9</v>
      </c>
      <c r="N107" s="103" t="s">
        <v>26</v>
      </c>
      <c r="O107" s="87">
        <v>0</v>
      </c>
      <c r="P107" s="87">
        <f>O107*H107</f>
        <v>0</v>
      </c>
      <c r="Q107" s="87">
        <v>1</v>
      </c>
      <c r="R107" s="87">
        <f>Q107*H107</f>
        <v>23.94</v>
      </c>
      <c r="S107" s="87">
        <v>0</v>
      </c>
      <c r="T107" s="88">
        <f>S107*H107</f>
        <v>0</v>
      </c>
      <c r="AR107" s="89" t="s">
        <v>107</v>
      </c>
      <c r="AT107" s="89" t="s">
        <v>118</v>
      </c>
      <c r="AU107" s="89" t="s">
        <v>1</v>
      </c>
      <c r="AY107" s="2" t="s">
        <v>67</v>
      </c>
      <c r="BE107" s="90">
        <f>IF(N107="základní",J107,0)</f>
        <v>0</v>
      </c>
      <c r="BF107" s="90">
        <f>IF(N107="snížená",J107,0)</f>
        <v>0</v>
      </c>
      <c r="BG107" s="90">
        <f>IF(N107="zákl. přenesená",J107,0)</f>
        <v>0</v>
      </c>
      <c r="BH107" s="90">
        <f>IF(N107="sníž. přenesená",J107,0)</f>
        <v>0</v>
      </c>
      <c r="BI107" s="90">
        <f>IF(N107="nulová",J107,0)</f>
        <v>0</v>
      </c>
      <c r="BJ107" s="2" t="s">
        <v>65</v>
      </c>
      <c r="BK107" s="90">
        <f>ROUND(I107*H107,2)</f>
        <v>0</v>
      </c>
      <c r="BL107" s="2" t="s">
        <v>74</v>
      </c>
      <c r="BM107" s="89" t="s">
        <v>122</v>
      </c>
    </row>
    <row r="108" spans="2:65" s="104" customFormat="1" ht="11.25" x14ac:dyDescent="0.2">
      <c r="B108" s="105"/>
      <c r="D108" s="106" t="s">
        <v>123</v>
      </c>
      <c r="E108" s="107" t="s">
        <v>9</v>
      </c>
      <c r="F108" s="108" t="s">
        <v>124</v>
      </c>
      <c r="H108" s="109">
        <v>23.94</v>
      </c>
      <c r="L108" s="105"/>
      <c r="M108" s="110"/>
      <c r="T108" s="111"/>
      <c r="AT108" s="107" t="s">
        <v>123</v>
      </c>
      <c r="AU108" s="107" t="s">
        <v>1</v>
      </c>
      <c r="AV108" s="104" t="s">
        <v>1</v>
      </c>
      <c r="AW108" s="104" t="s">
        <v>125</v>
      </c>
      <c r="AX108" s="104" t="s">
        <v>66</v>
      </c>
      <c r="AY108" s="107" t="s">
        <v>67</v>
      </c>
    </row>
    <row r="109" spans="2:65" s="112" customFormat="1" ht="11.25" x14ac:dyDescent="0.2">
      <c r="B109" s="113"/>
      <c r="D109" s="106" t="s">
        <v>123</v>
      </c>
      <c r="E109" s="114" t="s">
        <v>9</v>
      </c>
      <c r="F109" s="115" t="s">
        <v>126</v>
      </c>
      <c r="H109" s="116">
        <v>23.94</v>
      </c>
      <c r="L109" s="113"/>
      <c r="M109" s="117"/>
      <c r="T109" s="118"/>
      <c r="AT109" s="114" t="s">
        <v>123</v>
      </c>
      <c r="AU109" s="114" t="s">
        <v>1</v>
      </c>
      <c r="AV109" s="112" t="s">
        <v>74</v>
      </c>
      <c r="AW109" s="112" t="s">
        <v>125</v>
      </c>
      <c r="AX109" s="112" t="s">
        <v>65</v>
      </c>
      <c r="AY109" s="114" t="s">
        <v>67</v>
      </c>
    </row>
    <row r="110" spans="2:65" s="67" customFormat="1" ht="12.75" x14ac:dyDescent="0.2">
      <c r="B110" s="68"/>
      <c r="D110" s="69" t="s">
        <v>62</v>
      </c>
      <c r="E110" s="77" t="s">
        <v>74</v>
      </c>
      <c r="F110" s="77" t="s">
        <v>127</v>
      </c>
      <c r="J110" s="78">
        <f>BK110</f>
        <v>0</v>
      </c>
      <c r="L110" s="68"/>
      <c r="M110" s="72"/>
      <c r="P110" s="73">
        <f>SUM(P111:P112)</f>
        <v>7.1190000000000007</v>
      </c>
      <c r="R110" s="73">
        <f>SUM(R111:R112)</f>
        <v>0</v>
      </c>
      <c r="T110" s="74">
        <f>SUM(T111:T112)</f>
        <v>0</v>
      </c>
      <c r="AR110" s="69" t="s">
        <v>65</v>
      </c>
      <c r="AT110" s="75" t="s">
        <v>62</v>
      </c>
      <c r="AU110" s="75" t="s">
        <v>65</v>
      </c>
      <c r="AY110" s="69" t="s">
        <v>67</v>
      </c>
      <c r="BK110" s="76">
        <f>SUM(BK111:BK112)</f>
        <v>0</v>
      </c>
    </row>
    <row r="111" spans="2:65" s="11" customFormat="1" ht="12" x14ac:dyDescent="0.2">
      <c r="B111" s="12"/>
      <c r="C111" s="79" t="s">
        <v>128</v>
      </c>
      <c r="D111" s="79" t="s">
        <v>69</v>
      </c>
      <c r="E111" s="80" t="s">
        <v>129</v>
      </c>
      <c r="F111" s="81" t="s">
        <v>130</v>
      </c>
      <c r="G111" s="82" t="s">
        <v>72</v>
      </c>
      <c r="H111" s="83">
        <v>4.2</v>
      </c>
      <c r="I111" s="84"/>
      <c r="J111" s="84">
        <f>ROUND(I111*H111,2)</f>
        <v>0</v>
      </c>
      <c r="K111" s="81" t="s">
        <v>73</v>
      </c>
      <c r="L111" s="12"/>
      <c r="M111" s="85" t="s">
        <v>9</v>
      </c>
      <c r="N111" s="86" t="s">
        <v>26</v>
      </c>
      <c r="O111" s="87">
        <v>1.6950000000000001</v>
      </c>
      <c r="P111" s="87">
        <f>O111*H111</f>
        <v>7.1190000000000007</v>
      </c>
      <c r="Q111" s="87">
        <v>0</v>
      </c>
      <c r="R111" s="87">
        <f>Q111*H111</f>
        <v>0</v>
      </c>
      <c r="S111" s="87">
        <v>0</v>
      </c>
      <c r="T111" s="88">
        <f>S111*H111</f>
        <v>0</v>
      </c>
      <c r="AR111" s="89" t="s">
        <v>74</v>
      </c>
      <c r="AT111" s="89" t="s">
        <v>69</v>
      </c>
      <c r="AU111" s="89" t="s">
        <v>1</v>
      </c>
      <c r="AY111" s="2" t="s">
        <v>67</v>
      </c>
      <c r="BE111" s="90">
        <f>IF(N111="základní",J111,0)</f>
        <v>0</v>
      </c>
      <c r="BF111" s="90">
        <f>IF(N111="snížená",J111,0)</f>
        <v>0</v>
      </c>
      <c r="BG111" s="90">
        <f>IF(N111="zákl. přenesená",J111,0)</f>
        <v>0</v>
      </c>
      <c r="BH111" s="90">
        <f>IF(N111="sníž. přenesená",J111,0)</f>
        <v>0</v>
      </c>
      <c r="BI111" s="90">
        <f>IF(N111="nulová",J111,0)</f>
        <v>0</v>
      </c>
      <c r="BJ111" s="2" t="s">
        <v>65</v>
      </c>
      <c r="BK111" s="90">
        <f>ROUND(I111*H111,2)</f>
        <v>0</v>
      </c>
      <c r="BL111" s="2" t="s">
        <v>74</v>
      </c>
      <c r="BM111" s="89" t="s">
        <v>131</v>
      </c>
    </row>
    <row r="112" spans="2:65" s="11" customFormat="1" ht="11.25" x14ac:dyDescent="0.2">
      <c r="B112" s="12"/>
      <c r="D112" s="91" t="s">
        <v>76</v>
      </c>
      <c r="F112" s="92" t="s">
        <v>132</v>
      </c>
      <c r="L112" s="12"/>
      <c r="M112" s="93"/>
      <c r="T112" s="94"/>
      <c r="AT112" s="2" t="s">
        <v>76</v>
      </c>
      <c r="AU112" s="2" t="s">
        <v>1</v>
      </c>
    </row>
    <row r="113" spans="2:65" s="67" customFormat="1" ht="12.75" x14ac:dyDescent="0.2">
      <c r="B113" s="68"/>
      <c r="D113" s="69" t="s">
        <v>62</v>
      </c>
      <c r="E113" s="77" t="s">
        <v>107</v>
      </c>
      <c r="F113" s="77" t="s">
        <v>133</v>
      </c>
      <c r="J113" s="78">
        <f>BK113</f>
        <v>0</v>
      </c>
      <c r="L113" s="68"/>
      <c r="M113" s="72"/>
      <c r="P113" s="73">
        <f>SUM(P114:P118)</f>
        <v>5.0919999999999996</v>
      </c>
      <c r="R113" s="73">
        <f>SUM(R114:R118)</f>
        <v>1.3260000000000001E-2</v>
      </c>
      <c r="T113" s="74">
        <f>SUM(T114:T118)</f>
        <v>0</v>
      </c>
      <c r="AR113" s="69" t="s">
        <v>65</v>
      </c>
      <c r="AT113" s="75" t="s">
        <v>62</v>
      </c>
      <c r="AU113" s="75" t="s">
        <v>65</v>
      </c>
      <c r="AY113" s="69" t="s">
        <v>67</v>
      </c>
      <c r="BK113" s="76">
        <f>SUM(BK114:BK118)</f>
        <v>0</v>
      </c>
    </row>
    <row r="114" spans="2:65" s="11" customFormat="1" ht="24" x14ac:dyDescent="0.2">
      <c r="B114" s="12"/>
      <c r="C114" s="79" t="s">
        <v>134</v>
      </c>
      <c r="D114" s="79" t="s">
        <v>69</v>
      </c>
      <c r="E114" s="80" t="s">
        <v>135</v>
      </c>
      <c r="F114" s="81" t="s">
        <v>136</v>
      </c>
      <c r="G114" s="82" t="s">
        <v>137</v>
      </c>
      <c r="H114" s="83">
        <v>28</v>
      </c>
      <c r="I114" s="84"/>
      <c r="J114" s="84">
        <f>ROUND(I114*H114,2)</f>
        <v>0</v>
      </c>
      <c r="K114" s="81" t="s">
        <v>73</v>
      </c>
      <c r="L114" s="12"/>
      <c r="M114" s="85" t="s">
        <v>9</v>
      </c>
      <c r="N114" s="86" t="s">
        <v>26</v>
      </c>
      <c r="O114" s="87">
        <v>0.124</v>
      </c>
      <c r="P114" s="87">
        <f>O114*H114</f>
        <v>3.472</v>
      </c>
      <c r="Q114" s="87">
        <v>0</v>
      </c>
      <c r="R114" s="87">
        <f>Q114*H114</f>
        <v>0</v>
      </c>
      <c r="S114" s="87">
        <v>0</v>
      </c>
      <c r="T114" s="88">
        <f>S114*H114</f>
        <v>0</v>
      </c>
      <c r="AR114" s="89" t="s">
        <v>74</v>
      </c>
      <c r="AT114" s="89" t="s">
        <v>69</v>
      </c>
      <c r="AU114" s="89" t="s">
        <v>1</v>
      </c>
      <c r="AY114" s="2" t="s">
        <v>67</v>
      </c>
      <c r="BE114" s="90">
        <f>IF(N114="základní",J114,0)</f>
        <v>0</v>
      </c>
      <c r="BF114" s="90">
        <f>IF(N114="snížená",J114,0)</f>
        <v>0</v>
      </c>
      <c r="BG114" s="90">
        <f>IF(N114="zákl. přenesená",J114,0)</f>
        <v>0</v>
      </c>
      <c r="BH114" s="90">
        <f>IF(N114="sníž. přenesená",J114,0)</f>
        <v>0</v>
      </c>
      <c r="BI114" s="90">
        <f>IF(N114="nulová",J114,0)</f>
        <v>0</v>
      </c>
      <c r="BJ114" s="2" t="s">
        <v>65</v>
      </c>
      <c r="BK114" s="90">
        <f>ROUND(I114*H114,2)</f>
        <v>0</v>
      </c>
      <c r="BL114" s="2" t="s">
        <v>74</v>
      </c>
      <c r="BM114" s="89" t="s">
        <v>138</v>
      </c>
    </row>
    <row r="115" spans="2:65" s="11" customFormat="1" ht="11.25" x14ac:dyDescent="0.2">
      <c r="B115" s="12"/>
      <c r="D115" s="91" t="s">
        <v>76</v>
      </c>
      <c r="F115" s="92" t="s">
        <v>139</v>
      </c>
      <c r="L115" s="12"/>
      <c r="M115" s="93"/>
      <c r="T115" s="94"/>
      <c r="AT115" s="2" t="s">
        <v>76</v>
      </c>
      <c r="AU115" s="2" t="s">
        <v>1</v>
      </c>
    </row>
    <row r="116" spans="2:65" s="11" customFormat="1" ht="12" x14ac:dyDescent="0.2">
      <c r="B116" s="12"/>
      <c r="C116" s="95" t="s">
        <v>140</v>
      </c>
      <c r="D116" s="95" t="s">
        <v>118</v>
      </c>
      <c r="E116" s="96" t="s">
        <v>141</v>
      </c>
      <c r="F116" s="97" t="s">
        <v>142</v>
      </c>
      <c r="G116" s="98" t="s">
        <v>137</v>
      </c>
      <c r="H116" s="99">
        <v>28</v>
      </c>
      <c r="I116" s="100"/>
      <c r="J116" s="100">
        <f>ROUND(I116*H116,2)</f>
        <v>0</v>
      </c>
      <c r="K116" s="97" t="s">
        <v>73</v>
      </c>
      <c r="L116" s="101"/>
      <c r="M116" s="102" t="s">
        <v>9</v>
      </c>
      <c r="N116" s="103" t="s">
        <v>26</v>
      </c>
      <c r="O116" s="87">
        <v>0</v>
      </c>
      <c r="P116" s="87">
        <f>O116*H116</f>
        <v>0</v>
      </c>
      <c r="Q116" s="87">
        <v>2.7E-4</v>
      </c>
      <c r="R116" s="87">
        <f>Q116*H116</f>
        <v>7.5599999999999999E-3</v>
      </c>
      <c r="S116" s="87">
        <v>0</v>
      </c>
      <c r="T116" s="88">
        <f>S116*H116</f>
        <v>0</v>
      </c>
      <c r="AR116" s="89" t="s">
        <v>107</v>
      </c>
      <c r="AT116" s="89" t="s">
        <v>118</v>
      </c>
      <c r="AU116" s="89" t="s">
        <v>1</v>
      </c>
      <c r="AY116" s="2" t="s">
        <v>67</v>
      </c>
      <c r="BE116" s="90">
        <f>IF(N116="základní",J116,0)</f>
        <v>0</v>
      </c>
      <c r="BF116" s="90">
        <f>IF(N116="snížená",J116,0)</f>
        <v>0</v>
      </c>
      <c r="BG116" s="90">
        <f>IF(N116="zákl. přenesená",J116,0)</f>
        <v>0</v>
      </c>
      <c r="BH116" s="90">
        <f>IF(N116="sníž. přenesená",J116,0)</f>
        <v>0</v>
      </c>
      <c r="BI116" s="90">
        <f>IF(N116="nulová",J116,0)</f>
        <v>0</v>
      </c>
      <c r="BJ116" s="2" t="s">
        <v>65</v>
      </c>
      <c r="BK116" s="90">
        <f>ROUND(I116*H116,2)</f>
        <v>0</v>
      </c>
      <c r="BL116" s="2" t="s">
        <v>74</v>
      </c>
      <c r="BM116" s="89" t="s">
        <v>143</v>
      </c>
    </row>
    <row r="117" spans="2:65" s="11" customFormat="1" ht="12" x14ac:dyDescent="0.2">
      <c r="B117" s="12"/>
      <c r="C117" s="79" t="s">
        <v>144</v>
      </c>
      <c r="D117" s="79" t="s">
        <v>69</v>
      </c>
      <c r="E117" s="80" t="s">
        <v>145</v>
      </c>
      <c r="F117" s="81" t="s">
        <v>146</v>
      </c>
      <c r="G117" s="82" t="s">
        <v>137</v>
      </c>
      <c r="H117" s="83">
        <v>30</v>
      </c>
      <c r="I117" s="84"/>
      <c r="J117" s="84">
        <f>ROUND(I117*H117,2)</f>
        <v>0</v>
      </c>
      <c r="K117" s="81" t="s">
        <v>73</v>
      </c>
      <c r="L117" s="12"/>
      <c r="M117" s="85" t="s">
        <v>9</v>
      </c>
      <c r="N117" s="86" t="s">
        <v>26</v>
      </c>
      <c r="O117" s="87">
        <v>5.3999999999999999E-2</v>
      </c>
      <c r="P117" s="87">
        <f>O117*H117</f>
        <v>1.6199999999999999</v>
      </c>
      <c r="Q117" s="87">
        <v>1.9000000000000001E-4</v>
      </c>
      <c r="R117" s="87">
        <f>Q117*H117</f>
        <v>5.7000000000000002E-3</v>
      </c>
      <c r="S117" s="87">
        <v>0</v>
      </c>
      <c r="T117" s="88">
        <f>S117*H117</f>
        <v>0</v>
      </c>
      <c r="AR117" s="89" t="s">
        <v>74</v>
      </c>
      <c r="AT117" s="89" t="s">
        <v>69</v>
      </c>
      <c r="AU117" s="89" t="s">
        <v>1</v>
      </c>
      <c r="AY117" s="2" t="s">
        <v>67</v>
      </c>
      <c r="BE117" s="90">
        <f>IF(N117="základní",J117,0)</f>
        <v>0</v>
      </c>
      <c r="BF117" s="90">
        <f>IF(N117="snížená",J117,0)</f>
        <v>0</v>
      </c>
      <c r="BG117" s="90">
        <f>IF(N117="zákl. přenesená",J117,0)</f>
        <v>0</v>
      </c>
      <c r="BH117" s="90">
        <f>IF(N117="sníž. přenesená",J117,0)</f>
        <v>0</v>
      </c>
      <c r="BI117" s="90">
        <f>IF(N117="nulová",J117,0)</f>
        <v>0</v>
      </c>
      <c r="BJ117" s="2" t="s">
        <v>65</v>
      </c>
      <c r="BK117" s="90">
        <f>ROUND(I117*H117,2)</f>
        <v>0</v>
      </c>
      <c r="BL117" s="2" t="s">
        <v>74</v>
      </c>
      <c r="BM117" s="89" t="s">
        <v>147</v>
      </c>
    </row>
    <row r="118" spans="2:65" s="11" customFormat="1" ht="11.25" x14ac:dyDescent="0.2">
      <c r="B118" s="12"/>
      <c r="D118" s="91" t="s">
        <v>76</v>
      </c>
      <c r="F118" s="92" t="s">
        <v>148</v>
      </c>
      <c r="L118" s="12"/>
      <c r="M118" s="93"/>
      <c r="T118" s="94"/>
      <c r="AT118" s="2" t="s">
        <v>76</v>
      </c>
      <c r="AU118" s="2" t="s">
        <v>1</v>
      </c>
    </row>
    <row r="119" spans="2:65" s="67" customFormat="1" ht="12.75" x14ac:dyDescent="0.2">
      <c r="B119" s="68"/>
      <c r="D119" s="69" t="s">
        <v>62</v>
      </c>
      <c r="E119" s="77" t="s">
        <v>149</v>
      </c>
      <c r="F119" s="77" t="s">
        <v>150</v>
      </c>
      <c r="J119" s="78">
        <f>BK119</f>
        <v>0</v>
      </c>
      <c r="L119" s="68"/>
      <c r="M119" s="72"/>
      <c r="P119" s="73">
        <f>SUM(P120:P123)</f>
        <v>3.6048999999999998E-2</v>
      </c>
      <c r="R119" s="73">
        <f>SUM(R120:R123)</f>
        <v>0</v>
      </c>
      <c r="T119" s="74">
        <f>SUM(T120:T123)</f>
        <v>0</v>
      </c>
      <c r="AR119" s="69" t="s">
        <v>65</v>
      </c>
      <c r="AT119" s="75" t="s">
        <v>62</v>
      </c>
      <c r="AU119" s="75" t="s">
        <v>65</v>
      </c>
      <c r="AY119" s="69" t="s">
        <v>67</v>
      </c>
      <c r="BK119" s="76">
        <f>SUM(BK120:BK123)</f>
        <v>0</v>
      </c>
    </row>
    <row r="120" spans="2:65" s="11" customFormat="1" ht="24" x14ac:dyDescent="0.2">
      <c r="B120" s="12"/>
      <c r="C120" s="79" t="s">
        <v>151</v>
      </c>
      <c r="D120" s="79" t="s">
        <v>69</v>
      </c>
      <c r="E120" s="80" t="s">
        <v>152</v>
      </c>
      <c r="F120" s="81" t="s">
        <v>153</v>
      </c>
      <c r="G120" s="82" t="s">
        <v>121</v>
      </c>
      <c r="H120" s="83">
        <v>1.2999999999999999E-2</v>
      </c>
      <c r="I120" s="84"/>
      <c r="J120" s="84">
        <f>ROUND(I120*H120,2)</f>
        <v>0</v>
      </c>
      <c r="K120" s="81" t="s">
        <v>73</v>
      </c>
      <c r="L120" s="12"/>
      <c r="M120" s="85" t="s">
        <v>9</v>
      </c>
      <c r="N120" s="86" t="s">
        <v>26</v>
      </c>
      <c r="O120" s="87">
        <v>1.48</v>
      </c>
      <c r="P120" s="87">
        <f>O120*H120</f>
        <v>1.924E-2</v>
      </c>
      <c r="Q120" s="87">
        <v>0</v>
      </c>
      <c r="R120" s="87">
        <f>Q120*H120</f>
        <v>0</v>
      </c>
      <c r="S120" s="87">
        <v>0</v>
      </c>
      <c r="T120" s="88">
        <f>S120*H120</f>
        <v>0</v>
      </c>
      <c r="AR120" s="89" t="s">
        <v>74</v>
      </c>
      <c r="AT120" s="89" t="s">
        <v>69</v>
      </c>
      <c r="AU120" s="89" t="s">
        <v>1</v>
      </c>
      <c r="AY120" s="2" t="s">
        <v>67</v>
      </c>
      <c r="BE120" s="90">
        <f>IF(N120="základní",J120,0)</f>
        <v>0</v>
      </c>
      <c r="BF120" s="90">
        <f>IF(N120="snížená",J120,0)</f>
        <v>0</v>
      </c>
      <c r="BG120" s="90">
        <f>IF(N120="zákl. přenesená",J120,0)</f>
        <v>0</v>
      </c>
      <c r="BH120" s="90">
        <f>IF(N120="sníž. přenesená",J120,0)</f>
        <v>0</v>
      </c>
      <c r="BI120" s="90">
        <f>IF(N120="nulová",J120,0)</f>
        <v>0</v>
      </c>
      <c r="BJ120" s="2" t="s">
        <v>65</v>
      </c>
      <c r="BK120" s="90">
        <f>ROUND(I120*H120,2)</f>
        <v>0</v>
      </c>
      <c r="BL120" s="2" t="s">
        <v>74</v>
      </c>
      <c r="BM120" s="89" t="s">
        <v>154</v>
      </c>
    </row>
    <row r="121" spans="2:65" s="11" customFormat="1" ht="11.25" x14ac:dyDescent="0.2">
      <c r="B121" s="12"/>
      <c r="D121" s="91" t="s">
        <v>76</v>
      </c>
      <c r="F121" s="92" t="s">
        <v>155</v>
      </c>
      <c r="L121" s="12"/>
      <c r="M121" s="93"/>
      <c r="T121" s="94"/>
      <c r="AT121" s="2" t="s">
        <v>76</v>
      </c>
      <c r="AU121" s="2" t="s">
        <v>1</v>
      </c>
    </row>
    <row r="122" spans="2:65" s="11" customFormat="1" ht="24" x14ac:dyDescent="0.2">
      <c r="B122" s="12"/>
      <c r="C122" s="79" t="s">
        <v>156</v>
      </c>
      <c r="D122" s="79" t="s">
        <v>69</v>
      </c>
      <c r="E122" s="80" t="s">
        <v>157</v>
      </c>
      <c r="F122" s="81" t="s">
        <v>158</v>
      </c>
      <c r="G122" s="82" t="s">
        <v>121</v>
      </c>
      <c r="H122" s="83">
        <v>1.2999999999999999E-2</v>
      </c>
      <c r="I122" s="84"/>
      <c r="J122" s="84">
        <f>ROUND(I122*H122,2)</f>
        <v>0</v>
      </c>
      <c r="K122" s="81" t="s">
        <v>73</v>
      </c>
      <c r="L122" s="12"/>
      <c r="M122" s="85" t="s">
        <v>9</v>
      </c>
      <c r="N122" s="86" t="s">
        <v>26</v>
      </c>
      <c r="O122" s="87">
        <v>1.2929999999999999</v>
      </c>
      <c r="P122" s="87">
        <f>O122*H122</f>
        <v>1.6808999999999998E-2</v>
      </c>
      <c r="Q122" s="87">
        <v>0</v>
      </c>
      <c r="R122" s="87">
        <f>Q122*H122</f>
        <v>0</v>
      </c>
      <c r="S122" s="87">
        <v>0</v>
      </c>
      <c r="T122" s="88">
        <f>S122*H122</f>
        <v>0</v>
      </c>
      <c r="AR122" s="89" t="s">
        <v>74</v>
      </c>
      <c r="AT122" s="89" t="s">
        <v>69</v>
      </c>
      <c r="AU122" s="89" t="s">
        <v>1</v>
      </c>
      <c r="AY122" s="2" t="s">
        <v>67</v>
      </c>
      <c r="BE122" s="90">
        <f>IF(N122="základní",J122,0)</f>
        <v>0</v>
      </c>
      <c r="BF122" s="90">
        <f>IF(N122="snížená",J122,0)</f>
        <v>0</v>
      </c>
      <c r="BG122" s="90">
        <f>IF(N122="zákl. přenesená",J122,0)</f>
        <v>0</v>
      </c>
      <c r="BH122" s="90">
        <f>IF(N122="sníž. přenesená",J122,0)</f>
        <v>0</v>
      </c>
      <c r="BI122" s="90">
        <f>IF(N122="nulová",J122,0)</f>
        <v>0</v>
      </c>
      <c r="BJ122" s="2" t="s">
        <v>65</v>
      </c>
      <c r="BK122" s="90">
        <f>ROUND(I122*H122,2)</f>
        <v>0</v>
      </c>
      <c r="BL122" s="2" t="s">
        <v>74</v>
      </c>
      <c r="BM122" s="89" t="s">
        <v>159</v>
      </c>
    </row>
    <row r="123" spans="2:65" s="11" customFormat="1" ht="11.25" x14ac:dyDescent="0.2">
      <c r="B123" s="12"/>
      <c r="D123" s="91" t="s">
        <v>76</v>
      </c>
      <c r="F123" s="92" t="s">
        <v>160</v>
      </c>
      <c r="L123" s="12"/>
      <c r="M123" s="93"/>
      <c r="T123" s="94"/>
      <c r="AT123" s="2" t="s">
        <v>76</v>
      </c>
      <c r="AU123" s="2" t="s">
        <v>1</v>
      </c>
    </row>
    <row r="124" spans="2:65" s="67" customFormat="1" x14ac:dyDescent="0.2">
      <c r="B124" s="68"/>
      <c r="D124" s="69" t="s">
        <v>62</v>
      </c>
      <c r="E124" s="70" t="s">
        <v>161</v>
      </c>
      <c r="F124" s="70" t="s">
        <v>162</v>
      </c>
      <c r="J124" s="71">
        <f>BK124</f>
        <v>0</v>
      </c>
      <c r="L124" s="68"/>
      <c r="M124" s="72"/>
      <c r="P124" s="73">
        <f>P125</f>
        <v>5.1259429999999995</v>
      </c>
      <c r="R124" s="73">
        <f>R125</f>
        <v>9.7599999999999996E-3</v>
      </c>
      <c r="T124" s="74">
        <f>T125</f>
        <v>0</v>
      </c>
      <c r="AR124" s="69" t="s">
        <v>1</v>
      </c>
      <c r="AT124" s="75" t="s">
        <v>62</v>
      </c>
      <c r="AU124" s="75" t="s">
        <v>66</v>
      </c>
      <c r="AY124" s="69" t="s">
        <v>67</v>
      </c>
      <c r="BK124" s="76">
        <f>BK125</f>
        <v>0</v>
      </c>
    </row>
    <row r="125" spans="2:65" s="67" customFormat="1" ht="12.75" x14ac:dyDescent="0.2">
      <c r="B125" s="68"/>
      <c r="D125" s="69" t="s">
        <v>62</v>
      </c>
      <c r="E125" s="77" t="s">
        <v>163</v>
      </c>
      <c r="F125" s="77" t="s">
        <v>164</v>
      </c>
      <c r="J125" s="78">
        <f>BK125</f>
        <v>0</v>
      </c>
      <c r="L125" s="68"/>
      <c r="M125" s="72"/>
      <c r="P125" s="73">
        <f>SUM(P126:P139)</f>
        <v>5.1259429999999995</v>
      </c>
      <c r="R125" s="73">
        <f>SUM(R126:R139)</f>
        <v>9.7599999999999996E-3</v>
      </c>
      <c r="T125" s="74">
        <f>SUM(T126:T139)</f>
        <v>0</v>
      </c>
      <c r="AR125" s="69" t="s">
        <v>1</v>
      </c>
      <c r="AT125" s="75" t="s">
        <v>62</v>
      </c>
      <c r="AU125" s="75" t="s">
        <v>65</v>
      </c>
      <c r="AY125" s="69" t="s">
        <v>67</v>
      </c>
      <c r="BK125" s="76">
        <f>SUM(BK126:BK139)</f>
        <v>0</v>
      </c>
    </row>
    <row r="126" spans="2:65" s="11" customFormat="1" ht="12" x14ac:dyDescent="0.2">
      <c r="B126" s="12"/>
      <c r="C126" s="79" t="s">
        <v>165</v>
      </c>
      <c r="D126" s="79" t="s">
        <v>69</v>
      </c>
      <c r="E126" s="80" t="s">
        <v>166</v>
      </c>
      <c r="F126" s="81" t="s">
        <v>167</v>
      </c>
      <c r="G126" s="82" t="s">
        <v>137</v>
      </c>
      <c r="H126" s="83">
        <v>7</v>
      </c>
      <c r="I126" s="84"/>
      <c r="J126" s="84">
        <f>ROUND(I126*H126,2)</f>
        <v>0</v>
      </c>
      <c r="K126" s="81" t="s">
        <v>73</v>
      </c>
      <c r="L126" s="12"/>
      <c r="M126" s="85" t="s">
        <v>9</v>
      </c>
      <c r="N126" s="86" t="s">
        <v>26</v>
      </c>
      <c r="O126" s="87">
        <v>0.47</v>
      </c>
      <c r="P126" s="87">
        <f>O126*H126</f>
        <v>3.29</v>
      </c>
      <c r="Q126" s="87">
        <v>5.1000000000000004E-4</v>
      </c>
      <c r="R126" s="87">
        <f>Q126*H126</f>
        <v>3.5700000000000003E-3</v>
      </c>
      <c r="S126" s="87">
        <v>0</v>
      </c>
      <c r="T126" s="88">
        <f>S126*H126</f>
        <v>0</v>
      </c>
      <c r="AR126" s="89" t="s">
        <v>156</v>
      </c>
      <c r="AT126" s="89" t="s">
        <v>69</v>
      </c>
      <c r="AU126" s="89" t="s">
        <v>1</v>
      </c>
      <c r="AY126" s="2" t="s">
        <v>67</v>
      </c>
      <c r="BE126" s="90">
        <f>IF(N126="základní",J126,0)</f>
        <v>0</v>
      </c>
      <c r="BF126" s="90">
        <f>IF(N126="snížená",J126,0)</f>
        <v>0</v>
      </c>
      <c r="BG126" s="90">
        <f>IF(N126="zákl. přenesená",J126,0)</f>
        <v>0</v>
      </c>
      <c r="BH126" s="90">
        <f>IF(N126="sníž. přenesená",J126,0)</f>
        <v>0</v>
      </c>
      <c r="BI126" s="90">
        <f>IF(N126="nulová",J126,0)</f>
        <v>0</v>
      </c>
      <c r="BJ126" s="2" t="s">
        <v>65</v>
      </c>
      <c r="BK126" s="90">
        <f>ROUND(I126*H126,2)</f>
        <v>0</v>
      </c>
      <c r="BL126" s="2" t="s">
        <v>156</v>
      </c>
      <c r="BM126" s="89" t="s">
        <v>168</v>
      </c>
    </row>
    <row r="127" spans="2:65" s="11" customFormat="1" ht="11.25" x14ac:dyDescent="0.2">
      <c r="B127" s="12"/>
      <c r="D127" s="91" t="s">
        <v>76</v>
      </c>
      <c r="F127" s="92" t="s">
        <v>169</v>
      </c>
      <c r="L127" s="12"/>
      <c r="M127" s="93"/>
      <c r="T127" s="94"/>
      <c r="AT127" s="2" t="s">
        <v>76</v>
      </c>
      <c r="AU127" s="2" t="s">
        <v>1</v>
      </c>
    </row>
    <row r="128" spans="2:65" s="11" customFormat="1" ht="12" x14ac:dyDescent="0.2">
      <c r="B128" s="12"/>
      <c r="C128" s="95" t="s">
        <v>170</v>
      </c>
      <c r="D128" s="95" t="s">
        <v>118</v>
      </c>
      <c r="E128" s="96" t="s">
        <v>171</v>
      </c>
      <c r="F128" s="97" t="s">
        <v>172</v>
      </c>
      <c r="G128" s="98" t="s">
        <v>137</v>
      </c>
      <c r="H128" s="99">
        <v>7</v>
      </c>
      <c r="I128" s="100"/>
      <c r="J128" s="100">
        <f>ROUND(I128*H128,2)</f>
        <v>0</v>
      </c>
      <c r="K128" s="97" t="s">
        <v>73</v>
      </c>
      <c r="L128" s="101"/>
      <c r="M128" s="102" t="s">
        <v>9</v>
      </c>
      <c r="N128" s="103" t="s">
        <v>26</v>
      </c>
      <c r="O128" s="87">
        <v>0</v>
      </c>
      <c r="P128" s="87">
        <f>O128*H128</f>
        <v>0</v>
      </c>
      <c r="Q128" s="87">
        <v>2.5999999999999998E-4</v>
      </c>
      <c r="R128" s="87">
        <f>Q128*H128</f>
        <v>1.8199999999999998E-3</v>
      </c>
      <c r="S128" s="87">
        <v>0</v>
      </c>
      <c r="T128" s="88">
        <f>S128*H128</f>
        <v>0</v>
      </c>
      <c r="AR128" s="89" t="s">
        <v>173</v>
      </c>
      <c r="AT128" s="89" t="s">
        <v>118</v>
      </c>
      <c r="AU128" s="89" t="s">
        <v>1</v>
      </c>
      <c r="AY128" s="2" t="s">
        <v>67</v>
      </c>
      <c r="BE128" s="90">
        <f>IF(N128="základní",J128,0)</f>
        <v>0</v>
      </c>
      <c r="BF128" s="90">
        <f>IF(N128="snížená",J128,0)</f>
        <v>0</v>
      </c>
      <c r="BG128" s="90">
        <f>IF(N128="zákl. přenesená",J128,0)</f>
        <v>0</v>
      </c>
      <c r="BH128" s="90">
        <f>IF(N128="sníž. přenesená",J128,0)</f>
        <v>0</v>
      </c>
      <c r="BI128" s="90">
        <f>IF(N128="nulová",J128,0)</f>
        <v>0</v>
      </c>
      <c r="BJ128" s="2" t="s">
        <v>65</v>
      </c>
      <c r="BK128" s="90">
        <f>ROUND(I128*H128,2)</f>
        <v>0</v>
      </c>
      <c r="BL128" s="2" t="s">
        <v>156</v>
      </c>
      <c r="BM128" s="89" t="s">
        <v>174</v>
      </c>
    </row>
    <row r="129" spans="2:65" s="11" customFormat="1" ht="24" x14ac:dyDescent="0.2">
      <c r="B129" s="12"/>
      <c r="C129" s="79" t="s">
        <v>175</v>
      </c>
      <c r="D129" s="79" t="s">
        <v>69</v>
      </c>
      <c r="E129" s="80" t="s">
        <v>176</v>
      </c>
      <c r="F129" s="81" t="s">
        <v>177</v>
      </c>
      <c r="G129" s="82" t="s">
        <v>137</v>
      </c>
      <c r="H129" s="83">
        <v>7</v>
      </c>
      <c r="I129" s="84"/>
      <c r="J129" s="84">
        <f>ROUND(I129*H129,2)</f>
        <v>0</v>
      </c>
      <c r="K129" s="81" t="s">
        <v>73</v>
      </c>
      <c r="L129" s="12"/>
      <c r="M129" s="85" t="s">
        <v>9</v>
      </c>
      <c r="N129" s="86" t="s">
        <v>26</v>
      </c>
      <c r="O129" s="87">
        <v>0.1</v>
      </c>
      <c r="P129" s="87">
        <f>O129*H129</f>
        <v>0.70000000000000007</v>
      </c>
      <c r="Q129" s="87">
        <v>4.0000000000000003E-5</v>
      </c>
      <c r="R129" s="87">
        <f>Q129*H129</f>
        <v>2.8000000000000003E-4</v>
      </c>
      <c r="S129" s="87">
        <v>0</v>
      </c>
      <c r="T129" s="88">
        <f>S129*H129</f>
        <v>0</v>
      </c>
      <c r="AR129" s="89" t="s">
        <v>156</v>
      </c>
      <c r="AT129" s="89" t="s">
        <v>69</v>
      </c>
      <c r="AU129" s="89" t="s">
        <v>1</v>
      </c>
      <c r="AY129" s="2" t="s">
        <v>67</v>
      </c>
      <c r="BE129" s="90">
        <f>IF(N129="základní",J129,0)</f>
        <v>0</v>
      </c>
      <c r="BF129" s="90">
        <f>IF(N129="snížená",J129,0)</f>
        <v>0</v>
      </c>
      <c r="BG129" s="90">
        <f>IF(N129="zákl. přenesená",J129,0)</f>
        <v>0</v>
      </c>
      <c r="BH129" s="90">
        <f>IF(N129="sníž. přenesená",J129,0)</f>
        <v>0</v>
      </c>
      <c r="BI129" s="90">
        <f>IF(N129="nulová",J129,0)</f>
        <v>0</v>
      </c>
      <c r="BJ129" s="2" t="s">
        <v>65</v>
      </c>
      <c r="BK129" s="90">
        <f>ROUND(I129*H129,2)</f>
        <v>0</v>
      </c>
      <c r="BL129" s="2" t="s">
        <v>156</v>
      </c>
      <c r="BM129" s="89" t="s">
        <v>178</v>
      </c>
    </row>
    <row r="130" spans="2:65" s="11" customFormat="1" ht="11.25" x14ac:dyDescent="0.2">
      <c r="B130" s="12"/>
      <c r="D130" s="91" t="s">
        <v>76</v>
      </c>
      <c r="F130" s="92" t="s">
        <v>179</v>
      </c>
      <c r="L130" s="12"/>
      <c r="M130" s="93"/>
      <c r="T130" s="94"/>
      <c r="AT130" s="2" t="s">
        <v>76</v>
      </c>
      <c r="AU130" s="2" t="s">
        <v>1</v>
      </c>
    </row>
    <row r="131" spans="2:65" s="11" customFormat="1" ht="24" x14ac:dyDescent="0.2">
      <c r="B131" s="12"/>
      <c r="C131" s="79" t="s">
        <v>180</v>
      </c>
      <c r="D131" s="79" t="s">
        <v>69</v>
      </c>
      <c r="E131" s="80" t="s">
        <v>181</v>
      </c>
      <c r="F131" s="81" t="s">
        <v>182</v>
      </c>
      <c r="G131" s="82" t="s">
        <v>183</v>
      </c>
      <c r="H131" s="83">
        <v>1</v>
      </c>
      <c r="I131" s="84"/>
      <c r="J131" s="84">
        <f>ROUND(I131*H131,2)</f>
        <v>0</v>
      </c>
      <c r="K131" s="81" t="s">
        <v>73</v>
      </c>
      <c r="L131" s="12"/>
      <c r="M131" s="85" t="s">
        <v>9</v>
      </c>
      <c r="N131" s="86" t="s">
        <v>26</v>
      </c>
      <c r="O131" s="87">
        <v>0.14499999999999999</v>
      </c>
      <c r="P131" s="87">
        <f>O131*H131</f>
        <v>0.14499999999999999</v>
      </c>
      <c r="Q131" s="87">
        <v>5.6999999999999998E-4</v>
      </c>
      <c r="R131" s="87">
        <f>Q131*H131</f>
        <v>5.6999999999999998E-4</v>
      </c>
      <c r="S131" s="87">
        <v>0</v>
      </c>
      <c r="T131" s="88">
        <f>S131*H131</f>
        <v>0</v>
      </c>
      <c r="AR131" s="89" t="s">
        <v>74</v>
      </c>
      <c r="AT131" s="89" t="s">
        <v>69</v>
      </c>
      <c r="AU131" s="89" t="s">
        <v>1</v>
      </c>
      <c r="AY131" s="2" t="s">
        <v>67</v>
      </c>
      <c r="BE131" s="90">
        <f>IF(N131="základní",J131,0)</f>
        <v>0</v>
      </c>
      <c r="BF131" s="90">
        <f>IF(N131="snížená",J131,0)</f>
        <v>0</v>
      </c>
      <c r="BG131" s="90">
        <f>IF(N131="zákl. přenesená",J131,0)</f>
        <v>0</v>
      </c>
      <c r="BH131" s="90">
        <f>IF(N131="sníž. přenesená",J131,0)</f>
        <v>0</v>
      </c>
      <c r="BI131" s="90">
        <f>IF(N131="nulová",J131,0)</f>
        <v>0</v>
      </c>
      <c r="BJ131" s="2" t="s">
        <v>65</v>
      </c>
      <c r="BK131" s="90">
        <f>ROUND(I131*H131,2)</f>
        <v>0</v>
      </c>
      <c r="BL131" s="2" t="s">
        <v>74</v>
      </c>
      <c r="BM131" s="89" t="s">
        <v>184</v>
      </c>
    </row>
    <row r="132" spans="2:65" s="11" customFormat="1" ht="11.25" x14ac:dyDescent="0.2">
      <c r="B132" s="12"/>
      <c r="D132" s="91" t="s">
        <v>76</v>
      </c>
      <c r="F132" s="92" t="s">
        <v>185</v>
      </c>
      <c r="L132" s="12"/>
      <c r="M132" s="93"/>
      <c r="T132" s="94"/>
      <c r="AT132" s="2" t="s">
        <v>76</v>
      </c>
      <c r="AU132" s="2" t="s">
        <v>1</v>
      </c>
    </row>
    <row r="133" spans="2:65" s="11" customFormat="1" ht="12" x14ac:dyDescent="0.2">
      <c r="B133" s="12"/>
      <c r="C133" s="79" t="s">
        <v>186</v>
      </c>
      <c r="D133" s="79" t="s">
        <v>69</v>
      </c>
      <c r="E133" s="80" t="s">
        <v>187</v>
      </c>
      <c r="F133" s="81" t="s">
        <v>188</v>
      </c>
      <c r="G133" s="82" t="s">
        <v>189</v>
      </c>
      <c r="H133" s="83">
        <v>1</v>
      </c>
      <c r="I133" s="84"/>
      <c r="J133" s="84">
        <f>ROUND(I133*H133,2)</f>
        <v>0</v>
      </c>
      <c r="K133" s="81" t="s">
        <v>73</v>
      </c>
      <c r="L133" s="12"/>
      <c r="M133" s="85" t="s">
        <v>9</v>
      </c>
      <c r="N133" s="86" t="s">
        <v>26</v>
      </c>
      <c r="O133" s="87">
        <v>0.22</v>
      </c>
      <c r="P133" s="87">
        <f>O133*H133</f>
        <v>0.22</v>
      </c>
      <c r="Q133" s="87">
        <v>5.0000000000000001E-4</v>
      </c>
      <c r="R133" s="87">
        <f>Q133*H133</f>
        <v>5.0000000000000001E-4</v>
      </c>
      <c r="S133" s="87">
        <v>0</v>
      </c>
      <c r="T133" s="88">
        <f>S133*H133</f>
        <v>0</v>
      </c>
      <c r="AR133" s="89" t="s">
        <v>156</v>
      </c>
      <c r="AT133" s="89" t="s">
        <v>69</v>
      </c>
      <c r="AU133" s="89" t="s">
        <v>1</v>
      </c>
      <c r="AY133" s="2" t="s">
        <v>67</v>
      </c>
      <c r="BE133" s="90">
        <f>IF(N133="základní",J133,0)</f>
        <v>0</v>
      </c>
      <c r="BF133" s="90">
        <f>IF(N133="snížená",J133,0)</f>
        <v>0</v>
      </c>
      <c r="BG133" s="90">
        <f>IF(N133="zákl. přenesená",J133,0)</f>
        <v>0</v>
      </c>
      <c r="BH133" s="90">
        <f>IF(N133="sníž. přenesená",J133,0)</f>
        <v>0</v>
      </c>
      <c r="BI133" s="90">
        <f>IF(N133="nulová",J133,0)</f>
        <v>0</v>
      </c>
      <c r="BJ133" s="2" t="s">
        <v>65</v>
      </c>
      <c r="BK133" s="90">
        <f>ROUND(I133*H133,2)</f>
        <v>0</v>
      </c>
      <c r="BL133" s="2" t="s">
        <v>156</v>
      </c>
      <c r="BM133" s="89" t="s">
        <v>190</v>
      </c>
    </row>
    <row r="134" spans="2:65" s="11" customFormat="1" ht="11.25" x14ac:dyDescent="0.2">
      <c r="B134" s="12"/>
      <c r="D134" s="91" t="s">
        <v>76</v>
      </c>
      <c r="F134" s="92" t="s">
        <v>191</v>
      </c>
      <c r="L134" s="12"/>
      <c r="M134" s="93"/>
      <c r="T134" s="94"/>
      <c r="AT134" s="2" t="s">
        <v>76</v>
      </c>
      <c r="AU134" s="2" t="s">
        <v>1</v>
      </c>
    </row>
    <row r="135" spans="2:65" s="11" customFormat="1" ht="12" x14ac:dyDescent="0.2">
      <c r="B135" s="12"/>
      <c r="C135" s="79" t="s">
        <v>192</v>
      </c>
      <c r="D135" s="79" t="s">
        <v>69</v>
      </c>
      <c r="E135" s="80" t="s">
        <v>193</v>
      </c>
      <c r="F135" s="81" t="s">
        <v>194</v>
      </c>
      <c r="G135" s="82" t="s">
        <v>189</v>
      </c>
      <c r="H135" s="83">
        <v>2</v>
      </c>
      <c r="I135" s="84"/>
      <c r="J135" s="84">
        <f>ROUND(I135*H135,2)</f>
        <v>0</v>
      </c>
      <c r="K135" s="81" t="s">
        <v>73</v>
      </c>
      <c r="L135" s="12"/>
      <c r="M135" s="85" t="s">
        <v>9</v>
      </c>
      <c r="N135" s="86" t="s">
        <v>26</v>
      </c>
      <c r="O135" s="87">
        <v>0.26600000000000001</v>
      </c>
      <c r="P135" s="87">
        <f>O135*H135</f>
        <v>0.53200000000000003</v>
      </c>
      <c r="Q135" s="87">
        <v>1.23E-3</v>
      </c>
      <c r="R135" s="87">
        <f>Q135*H135</f>
        <v>2.4599999999999999E-3</v>
      </c>
      <c r="S135" s="87">
        <v>0</v>
      </c>
      <c r="T135" s="88">
        <f>S135*H135</f>
        <v>0</v>
      </c>
      <c r="AR135" s="89" t="s">
        <v>156</v>
      </c>
      <c r="AT135" s="89" t="s">
        <v>69</v>
      </c>
      <c r="AU135" s="89" t="s">
        <v>1</v>
      </c>
      <c r="AY135" s="2" t="s">
        <v>67</v>
      </c>
      <c r="BE135" s="90">
        <f>IF(N135="základní",J135,0)</f>
        <v>0</v>
      </c>
      <c r="BF135" s="90">
        <f>IF(N135="snížená",J135,0)</f>
        <v>0</v>
      </c>
      <c r="BG135" s="90">
        <f>IF(N135="zákl. přenesená",J135,0)</f>
        <v>0</v>
      </c>
      <c r="BH135" s="90">
        <f>IF(N135="sníž. přenesená",J135,0)</f>
        <v>0</v>
      </c>
      <c r="BI135" s="90">
        <f>IF(N135="nulová",J135,0)</f>
        <v>0</v>
      </c>
      <c r="BJ135" s="2" t="s">
        <v>65</v>
      </c>
      <c r="BK135" s="90">
        <f>ROUND(I135*H135,2)</f>
        <v>0</v>
      </c>
      <c r="BL135" s="2" t="s">
        <v>156</v>
      </c>
      <c r="BM135" s="89" t="s">
        <v>195</v>
      </c>
    </row>
    <row r="136" spans="2:65" s="11" customFormat="1" ht="11.25" x14ac:dyDescent="0.2">
      <c r="B136" s="12"/>
      <c r="D136" s="91" t="s">
        <v>76</v>
      </c>
      <c r="F136" s="92" t="s">
        <v>196</v>
      </c>
      <c r="L136" s="12"/>
      <c r="M136" s="93"/>
      <c r="T136" s="94"/>
      <c r="AT136" s="2" t="s">
        <v>76</v>
      </c>
      <c r="AU136" s="2" t="s">
        <v>1</v>
      </c>
    </row>
    <row r="137" spans="2:65" s="11" customFormat="1" ht="24" x14ac:dyDescent="0.2">
      <c r="B137" s="12"/>
      <c r="C137" s="79" t="s">
        <v>197</v>
      </c>
      <c r="D137" s="79" t="s">
        <v>69</v>
      </c>
      <c r="E137" s="80" t="s">
        <v>198</v>
      </c>
      <c r="F137" s="81" t="s">
        <v>199</v>
      </c>
      <c r="G137" s="82" t="s">
        <v>121</v>
      </c>
      <c r="H137" s="83">
        <v>8.9999999999999993E-3</v>
      </c>
      <c r="I137" s="84"/>
      <c r="J137" s="84">
        <f>ROUND(I137*H137,2)</f>
        <v>0</v>
      </c>
      <c r="K137" s="81" t="s">
        <v>73</v>
      </c>
      <c r="L137" s="12"/>
      <c r="M137" s="85" t="s">
        <v>9</v>
      </c>
      <c r="N137" s="86" t="s">
        <v>26</v>
      </c>
      <c r="O137" s="87">
        <v>1.327</v>
      </c>
      <c r="P137" s="87">
        <f>O137*H137</f>
        <v>1.1942999999999999E-2</v>
      </c>
      <c r="Q137" s="87">
        <v>0</v>
      </c>
      <c r="R137" s="87">
        <f>Q137*H137</f>
        <v>0</v>
      </c>
      <c r="S137" s="87">
        <v>0</v>
      </c>
      <c r="T137" s="88">
        <f>S137*H137</f>
        <v>0</v>
      </c>
      <c r="AR137" s="89" t="s">
        <v>156</v>
      </c>
      <c r="AT137" s="89" t="s">
        <v>69</v>
      </c>
      <c r="AU137" s="89" t="s">
        <v>1</v>
      </c>
      <c r="AY137" s="2" t="s">
        <v>67</v>
      </c>
      <c r="BE137" s="90">
        <f>IF(N137="základní",J137,0)</f>
        <v>0</v>
      </c>
      <c r="BF137" s="90">
        <f>IF(N137="snížená",J137,0)</f>
        <v>0</v>
      </c>
      <c r="BG137" s="90">
        <f>IF(N137="zákl. přenesená",J137,0)</f>
        <v>0</v>
      </c>
      <c r="BH137" s="90">
        <f>IF(N137="sníž. přenesená",J137,0)</f>
        <v>0</v>
      </c>
      <c r="BI137" s="90">
        <f>IF(N137="nulová",J137,0)</f>
        <v>0</v>
      </c>
      <c r="BJ137" s="2" t="s">
        <v>65</v>
      </c>
      <c r="BK137" s="90">
        <f>ROUND(I137*H137,2)</f>
        <v>0</v>
      </c>
      <c r="BL137" s="2" t="s">
        <v>156</v>
      </c>
      <c r="BM137" s="89" t="s">
        <v>200</v>
      </c>
    </row>
    <row r="138" spans="2:65" s="11" customFormat="1" ht="11.25" x14ac:dyDescent="0.2">
      <c r="B138" s="12"/>
      <c r="D138" s="91" t="s">
        <v>76</v>
      </c>
      <c r="F138" s="92" t="s">
        <v>201</v>
      </c>
      <c r="L138" s="12"/>
      <c r="M138" s="93"/>
      <c r="T138" s="94"/>
      <c r="AT138" s="2" t="s">
        <v>76</v>
      </c>
      <c r="AU138" s="2" t="s">
        <v>1</v>
      </c>
    </row>
    <row r="139" spans="2:65" s="11" customFormat="1" ht="12" x14ac:dyDescent="0.2">
      <c r="B139" s="12"/>
      <c r="C139" s="79" t="s">
        <v>202</v>
      </c>
      <c r="D139" s="79" t="s">
        <v>69</v>
      </c>
      <c r="E139" s="80" t="s">
        <v>203</v>
      </c>
      <c r="F139" s="81" t="s">
        <v>204</v>
      </c>
      <c r="G139" s="82" t="s">
        <v>189</v>
      </c>
      <c r="H139" s="83">
        <v>1</v>
      </c>
      <c r="I139" s="84"/>
      <c r="J139" s="84">
        <f>ROUND(I139*H139,2)</f>
        <v>0</v>
      </c>
      <c r="K139" s="81" t="s">
        <v>9</v>
      </c>
      <c r="L139" s="12"/>
      <c r="M139" s="119" t="s">
        <v>9</v>
      </c>
      <c r="N139" s="120" t="s">
        <v>26</v>
      </c>
      <c r="O139" s="121">
        <v>0.22700000000000001</v>
      </c>
      <c r="P139" s="121">
        <f>O139*H139</f>
        <v>0.22700000000000001</v>
      </c>
      <c r="Q139" s="121">
        <v>5.5999999999999995E-4</v>
      </c>
      <c r="R139" s="121">
        <f>Q139*H139</f>
        <v>5.5999999999999995E-4</v>
      </c>
      <c r="S139" s="121">
        <v>0</v>
      </c>
      <c r="T139" s="122">
        <f>S139*H139</f>
        <v>0</v>
      </c>
      <c r="AR139" s="89" t="s">
        <v>156</v>
      </c>
      <c r="AT139" s="89" t="s">
        <v>69</v>
      </c>
      <c r="AU139" s="89" t="s">
        <v>1</v>
      </c>
      <c r="AY139" s="2" t="s">
        <v>67</v>
      </c>
      <c r="BE139" s="90">
        <f>IF(N139="základní",J139,0)</f>
        <v>0</v>
      </c>
      <c r="BF139" s="90">
        <f>IF(N139="snížená",J139,0)</f>
        <v>0</v>
      </c>
      <c r="BG139" s="90">
        <f>IF(N139="zákl. přenesená",J139,0)</f>
        <v>0</v>
      </c>
      <c r="BH139" s="90">
        <f>IF(N139="sníž. přenesená",J139,0)</f>
        <v>0</v>
      </c>
      <c r="BI139" s="90">
        <f>IF(N139="nulová",J139,0)</f>
        <v>0</v>
      </c>
      <c r="BJ139" s="2" t="s">
        <v>65</v>
      </c>
      <c r="BK139" s="90">
        <f>ROUND(I139*H139,2)</f>
        <v>0</v>
      </c>
      <c r="BL139" s="2" t="s">
        <v>156</v>
      </c>
      <c r="BM139" s="89" t="s">
        <v>205</v>
      </c>
    </row>
    <row r="140" spans="2:65" s="11" customFormat="1" ht="11.25" x14ac:dyDescent="0.2"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12"/>
    </row>
  </sheetData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19168494-6C8C-410F-9B36-BCCEA0D62E86}"/>
    <hyperlink ref="F92" r:id="rId2" xr:uid="{FB7C9043-422B-4FAC-8B81-6B13501675FF}"/>
    <hyperlink ref="F94" r:id="rId3" xr:uid="{8F8C9C6E-5115-416C-AC99-4E890983DBDE}"/>
    <hyperlink ref="F96" r:id="rId4" xr:uid="{F9BCBCC0-181A-4D25-B472-AADF930B4AA5}"/>
    <hyperlink ref="F98" r:id="rId5" xr:uid="{0F90154C-BAC6-4C70-89D0-8F7C50076AE5}"/>
    <hyperlink ref="F100" r:id="rId6" xr:uid="{64F78A90-72C8-4296-84D4-D0DECA51CE2E}"/>
    <hyperlink ref="F102" r:id="rId7" xr:uid="{D7303696-81B4-4740-B981-C6571DE0A0FB}"/>
    <hyperlink ref="F104" r:id="rId8" xr:uid="{07C67084-53EE-4C55-8A67-45653A829242}"/>
    <hyperlink ref="F106" r:id="rId9" xr:uid="{BD2D3A48-7BF3-4218-A4C3-3092CAD74207}"/>
    <hyperlink ref="F112" r:id="rId10" xr:uid="{3D83713C-1C44-4BA9-87C0-2B6FF79D979D}"/>
    <hyperlink ref="F115" r:id="rId11" xr:uid="{68F08ED0-6001-449F-98E8-E7B638B53B6F}"/>
    <hyperlink ref="F118" r:id="rId12" xr:uid="{409620EC-FA91-4103-A374-AE447B771883}"/>
    <hyperlink ref="F121" r:id="rId13" xr:uid="{39346709-62F4-4034-AF0B-4C4A60C83061}"/>
    <hyperlink ref="F123" r:id="rId14" xr:uid="{4B5877D6-6196-4069-8718-31D9EE7DBD01}"/>
    <hyperlink ref="F127" r:id="rId15" xr:uid="{C8B96942-BDE3-4F35-8119-7F0B4799F812}"/>
    <hyperlink ref="F130" r:id="rId16" xr:uid="{FAC60602-A530-4061-80D8-4C78F37231EA}"/>
    <hyperlink ref="F132" r:id="rId17" xr:uid="{AB12552A-7D07-45A6-87E2-B1DCBE46BCB3}"/>
    <hyperlink ref="F134" r:id="rId18" xr:uid="{929BB39B-637C-4A2E-86EF-E41F95C3E98B}"/>
    <hyperlink ref="F136" r:id="rId19" xr:uid="{C877BB77-1AE8-462E-A56D-A709774F0A65}"/>
    <hyperlink ref="F138" r:id="rId20" xr:uid="{24F3A021-6D8E-4C61-98D1-08A1BE54BD67}"/>
  </hyperlinks>
  <pageMargins left="0.7" right="0.7" top="0.78740157499999996" bottom="0.78740157499999996" header="0.3" footer="0.3"/>
  <pageSetup paperSize="9" scale="85" orientation="landscape" verticalDpi="0" r:id="rId21"/>
  <rowBreaks count="2" manualBreakCount="2">
    <brk id="41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2024-09-03T07:33:21Z</dcterms:created>
  <dcterms:modified xsi:type="dcterms:W3CDTF">2024-09-03T07:33:40Z</dcterms:modified>
</cp:coreProperties>
</file>